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H/Documents/6 Semester NTNU/Bacheloroppgave/Innlevering/"/>
    </mc:Choice>
  </mc:AlternateContent>
  <xr:revisionPtr revIDLastSave="0" documentId="13_ncr:1_{14698BFB-BBC1-4641-B7D9-45679C9FBC8B}" xr6:coauthVersionLast="47" xr6:coauthVersionMax="47" xr10:uidLastSave="{00000000-0000-0000-0000-000000000000}"/>
  <bookViews>
    <workbookView xWindow="0" yWindow="0" windowWidth="28800" windowHeight="18000" activeTab="6" xr2:uid="{3A204325-A554-8548-B7F9-9BA53F578E38}"/>
  </bookViews>
  <sheets>
    <sheet name="Forside" sheetId="2" r:id="rId1"/>
    <sheet name="Mellomregning" sheetId="1" r:id="rId2"/>
    <sheet name="10 km" sheetId="3" r:id="rId3"/>
    <sheet name="20 km" sheetId="4" r:id="rId4"/>
    <sheet name="30 km" sheetId="5" r:id="rId5"/>
    <sheet name="40 km" sheetId="6" r:id="rId6"/>
    <sheet name="50 km" sheetId="7" r:id="rId7"/>
  </sheets>
  <definedNames>
    <definedName name="Z_DF27A593_449F_5B4F_8C3C_F67E785DEDEC_.wvu.PrintArea" localSheetId="0" hidden="1">Forside!$B$2:$J$72</definedName>
  </definedNames>
  <calcPr calcId="191029"/>
  <customWorkbookViews>
    <customWorkbookView name="Min visning" guid="{DF27A593-449F-5B4F-8C3C-F67E785DEDEC}" maximized="1" windowWidth="1440" windowHeight="900" activeSheetId="2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H23" i="1" s="1"/>
  <c r="G15" i="1"/>
  <c r="H22" i="1" s="1"/>
  <c r="G14" i="1"/>
  <c r="H21" i="1" s="1"/>
  <c r="G13" i="1"/>
  <c r="H20" i="1" s="1"/>
  <c r="G12" i="1"/>
  <c r="H19" i="1" s="1"/>
  <c r="G11" i="1"/>
  <c r="H18" i="1" s="1"/>
  <c r="E16" i="1"/>
  <c r="E23" i="1" s="1"/>
  <c r="E15" i="1"/>
  <c r="E22" i="1" s="1"/>
  <c r="E14" i="1"/>
  <c r="E21" i="1" s="1"/>
  <c r="E13" i="1"/>
  <c r="E20" i="1" s="1"/>
  <c r="E12" i="1"/>
  <c r="E19" i="1" s="1"/>
  <c r="E11" i="1"/>
  <c r="E18" i="1" s="1"/>
  <c r="G26" i="7"/>
  <c r="G4" i="7"/>
  <c r="G26" i="6"/>
  <c r="G4" i="6"/>
  <c r="G26" i="5"/>
  <c r="G4" i="5"/>
  <c r="G26" i="4"/>
  <c r="G4" i="4"/>
  <c r="G26" i="3"/>
  <c r="G4" i="3"/>
  <c r="I12" i="1" l="1"/>
  <c r="I13" i="1"/>
  <c r="I16" i="1"/>
  <c r="I31" i="4" l="1"/>
  <c r="E38" i="4" s="1"/>
  <c r="I31" i="7"/>
  <c r="E38" i="7" s="1"/>
  <c r="I31" i="6"/>
  <c r="E38" i="6" s="1"/>
  <c r="I31" i="5"/>
  <c r="E38" i="5" s="1"/>
  <c r="I31" i="3"/>
  <c r="E38" i="3" s="1"/>
  <c r="I30" i="6"/>
  <c r="E37" i="6" s="1"/>
  <c r="I30" i="5"/>
  <c r="E37" i="5" s="1"/>
  <c r="I30" i="7"/>
  <c r="E37" i="7" s="1"/>
  <c r="I30" i="4"/>
  <c r="E37" i="4" s="1"/>
  <c r="I30" i="3"/>
  <c r="E37" i="3" s="1"/>
  <c r="I29" i="3"/>
  <c r="E36" i="3" s="1"/>
  <c r="I29" i="7"/>
  <c r="E36" i="7" s="1"/>
  <c r="I29" i="6"/>
  <c r="E36" i="6" s="1"/>
  <c r="I29" i="5"/>
  <c r="E36" i="5" s="1"/>
  <c r="I29" i="4"/>
  <c r="E36" i="4" s="1"/>
  <c r="I28" i="6"/>
  <c r="E35" i="6" s="1"/>
  <c r="I28" i="4"/>
  <c r="E35" i="4" s="1"/>
  <c r="I28" i="5"/>
  <c r="E35" i="5" s="1"/>
  <c r="I28" i="3"/>
  <c r="E35" i="3" s="1"/>
  <c r="I28" i="7"/>
  <c r="E35" i="7" s="1"/>
  <c r="I27" i="4"/>
  <c r="E34" i="4" s="1"/>
  <c r="I27" i="6"/>
  <c r="E34" i="6" s="1"/>
  <c r="I27" i="7"/>
  <c r="E34" i="7" s="1"/>
  <c r="I27" i="3"/>
  <c r="E34" i="3" s="1"/>
  <c r="I27" i="5"/>
  <c r="E34" i="5" s="1"/>
  <c r="I8" i="3"/>
  <c r="E15" i="3" s="1"/>
  <c r="I8" i="5"/>
  <c r="E15" i="5" s="1"/>
  <c r="I8" i="4"/>
  <c r="E15" i="4" s="1"/>
  <c r="I8" i="7"/>
  <c r="E15" i="7" s="1"/>
  <c r="I8" i="6"/>
  <c r="E15" i="6" s="1"/>
  <c r="I7" i="3"/>
  <c r="E14" i="3" s="1"/>
  <c r="I7" i="4"/>
  <c r="E14" i="4" s="1"/>
  <c r="I7" i="7"/>
  <c r="E14" i="7" s="1"/>
  <c r="I7" i="5"/>
  <c r="E14" i="5" s="1"/>
  <c r="I7" i="6"/>
  <c r="E14" i="6" s="1"/>
  <c r="I11" i="1"/>
  <c r="I15" i="1"/>
  <c r="I14" i="1"/>
  <c r="I26" i="6" l="1"/>
  <c r="E33" i="6" s="1"/>
  <c r="I26" i="5"/>
  <c r="E33" i="5" s="1"/>
  <c r="I26" i="7"/>
  <c r="E33" i="7" s="1"/>
  <c r="I26" i="3"/>
  <c r="E33" i="3" s="1"/>
  <c r="I26" i="4"/>
  <c r="E33" i="4" s="1"/>
  <c r="I9" i="3"/>
  <c r="E16" i="3" s="1"/>
  <c r="I9" i="7"/>
  <c r="E16" i="7" s="1"/>
  <c r="I9" i="6"/>
  <c r="E16" i="6" s="1"/>
  <c r="I9" i="5"/>
  <c r="E16" i="5" s="1"/>
  <c r="I9" i="4"/>
  <c r="E16" i="4" s="1"/>
  <c r="I6" i="3"/>
  <c r="E13" i="3" s="1"/>
  <c r="I6" i="6"/>
  <c r="E13" i="6" s="1"/>
  <c r="I6" i="5"/>
  <c r="E13" i="5" s="1"/>
  <c r="I6" i="7"/>
  <c r="E13" i="7" s="1"/>
  <c r="I6" i="4"/>
  <c r="E13" i="4" s="1"/>
  <c r="I5" i="3"/>
  <c r="E12" i="3" s="1"/>
  <c r="I5" i="5"/>
  <c r="E12" i="5" s="1"/>
  <c r="I5" i="6"/>
  <c r="E12" i="6" s="1"/>
  <c r="I5" i="7"/>
  <c r="E12" i="7" s="1"/>
  <c r="I5" i="4"/>
  <c r="E12" i="4" s="1"/>
  <c r="I4" i="3" l="1"/>
  <c r="E11" i="3" s="1"/>
  <c r="I4" i="7"/>
  <c r="E11" i="7" s="1"/>
  <c r="I4" i="5"/>
  <c r="E11" i="5" s="1"/>
  <c r="I4" i="4"/>
  <c r="E11" i="4" s="1"/>
  <c r="I4" i="6"/>
  <c r="E11" i="6" s="1"/>
  <c r="E5" i="1"/>
  <c r="G5" i="1" s="1"/>
  <c r="E6" i="1"/>
  <c r="G6" i="1" s="1"/>
  <c r="E7" i="1"/>
  <c r="G7" i="1" s="1"/>
  <c r="E8" i="1"/>
  <c r="G8" i="1" s="1"/>
  <c r="E9" i="1"/>
  <c r="G9" i="1" s="1"/>
  <c r="E4" i="1"/>
  <c r="G4" i="1" s="1"/>
  <c r="I14" i="4" l="1"/>
  <c r="G14" i="6"/>
  <c r="G14" i="4"/>
  <c r="I14" i="7"/>
  <c r="I14" i="5"/>
  <c r="G14" i="7"/>
  <c r="G14" i="5"/>
  <c r="I14" i="6"/>
  <c r="I13" i="5"/>
  <c r="G13" i="7"/>
  <c r="G13" i="5"/>
  <c r="I13" i="6"/>
  <c r="I13" i="4"/>
  <c r="G13" i="6"/>
  <c r="G13" i="4"/>
  <c r="I13" i="7"/>
  <c r="G11" i="7"/>
  <c r="G11" i="5"/>
  <c r="I11" i="6"/>
  <c r="G11" i="6"/>
  <c r="G11" i="4"/>
  <c r="I11" i="7"/>
  <c r="I11" i="5"/>
  <c r="I11" i="4"/>
  <c r="G16" i="6"/>
  <c r="G16" i="4"/>
  <c r="I16" i="7"/>
  <c r="I16" i="5"/>
  <c r="G16" i="7"/>
  <c r="G16" i="5"/>
  <c r="I16" i="6"/>
  <c r="I16" i="4"/>
  <c r="I12" i="6"/>
  <c r="G12" i="6"/>
  <c r="G12" i="4"/>
  <c r="I12" i="7"/>
  <c r="I12" i="5"/>
  <c r="G12" i="7"/>
  <c r="G12" i="5"/>
  <c r="I12" i="4"/>
  <c r="I15" i="7"/>
  <c r="I15" i="4"/>
  <c r="G15" i="7"/>
  <c r="G15" i="5"/>
  <c r="I15" i="6"/>
  <c r="G15" i="6"/>
  <c r="G15" i="4"/>
  <c r="I15" i="5"/>
  <c r="I9" i="1"/>
  <c r="I16" i="3"/>
  <c r="G16" i="3"/>
  <c r="I8" i="1"/>
  <c r="G15" i="3"/>
  <c r="I15" i="3"/>
  <c r="I7" i="1"/>
  <c r="G14" i="3"/>
  <c r="I14" i="3"/>
  <c r="I6" i="1"/>
  <c r="I13" i="3"/>
  <c r="G13" i="3"/>
  <c r="I5" i="1"/>
  <c r="I12" i="3"/>
  <c r="G12" i="3"/>
  <c r="I4" i="1"/>
  <c r="I11" i="3"/>
  <c r="G11" i="3"/>
  <c r="E21" i="5" l="1"/>
  <c r="E21" i="4"/>
  <c r="E18" i="7"/>
  <c r="E18" i="5"/>
  <c r="E18" i="6"/>
  <c r="E18" i="4"/>
  <c r="E19" i="6"/>
  <c r="E23" i="7"/>
  <c r="E23" i="6"/>
  <c r="E20" i="6"/>
  <c r="E20" i="7"/>
  <c r="E21" i="7"/>
  <c r="E21" i="6"/>
  <c r="E22" i="4"/>
  <c r="E22" i="7"/>
  <c r="E19" i="7"/>
  <c r="E23" i="5"/>
  <c r="E23" i="4"/>
  <c r="E20" i="4"/>
  <c r="E20" i="5"/>
  <c r="E19" i="3"/>
  <c r="E23" i="3"/>
  <c r="E22" i="5"/>
  <c r="E22" i="3"/>
  <c r="E22" i="6"/>
  <c r="E19" i="5"/>
  <c r="E19" i="4"/>
  <c r="G34" i="7"/>
  <c r="G34" i="5"/>
  <c r="I34" i="6"/>
  <c r="I34" i="4"/>
  <c r="I34" i="3"/>
  <c r="G34" i="3"/>
  <c r="G34" i="6"/>
  <c r="E41" i="6" s="1"/>
  <c r="G34" i="4"/>
  <c r="E41" i="4" s="1"/>
  <c r="E49" i="4" s="1"/>
  <c r="G33" i="2" s="1"/>
  <c r="I34" i="7"/>
  <c r="I34" i="5"/>
  <c r="I33" i="7"/>
  <c r="I33" i="5"/>
  <c r="I33" i="4"/>
  <c r="G33" i="3"/>
  <c r="G33" i="7"/>
  <c r="E40" i="7" s="1"/>
  <c r="G33" i="5"/>
  <c r="E40" i="5" s="1"/>
  <c r="I33" i="3"/>
  <c r="I33" i="6"/>
  <c r="G33" i="6"/>
  <c r="G33" i="4"/>
  <c r="G37" i="6"/>
  <c r="G37" i="4"/>
  <c r="I37" i="7"/>
  <c r="I37" i="5"/>
  <c r="I37" i="6"/>
  <c r="I37" i="4"/>
  <c r="G37" i="7"/>
  <c r="E44" i="7" s="1"/>
  <c r="G37" i="5"/>
  <c r="E44" i="5" s="1"/>
  <c r="E52" i="5" s="1"/>
  <c r="G42" i="2" s="1"/>
  <c r="G37" i="3"/>
  <c r="I37" i="3"/>
  <c r="I36" i="7"/>
  <c r="I36" i="5"/>
  <c r="G36" i="7"/>
  <c r="I36" i="6"/>
  <c r="I36" i="4"/>
  <c r="G36" i="3"/>
  <c r="I36" i="3"/>
  <c r="G36" i="6"/>
  <c r="E43" i="6" s="1"/>
  <c r="E51" i="6" s="1"/>
  <c r="G47" i="2" s="1"/>
  <c r="G36" i="4"/>
  <c r="E43" i="4" s="1"/>
  <c r="E51" i="4" s="1"/>
  <c r="G35" i="2" s="1"/>
  <c r="G36" i="5"/>
  <c r="E43" i="5" s="1"/>
  <c r="I35" i="6"/>
  <c r="G35" i="3"/>
  <c r="I35" i="7"/>
  <c r="I35" i="5"/>
  <c r="G35" i="6"/>
  <c r="E42" i="6" s="1"/>
  <c r="G35" i="4"/>
  <c r="G35" i="7"/>
  <c r="E42" i="7" s="1"/>
  <c r="G35" i="5"/>
  <c r="E42" i="5" s="1"/>
  <c r="I35" i="3"/>
  <c r="I35" i="4"/>
  <c r="I38" i="7"/>
  <c r="G38" i="7"/>
  <c r="I38" i="6"/>
  <c r="I38" i="4"/>
  <c r="I38" i="3"/>
  <c r="I38" i="5"/>
  <c r="G38" i="5"/>
  <c r="G38" i="6"/>
  <c r="G38" i="4"/>
  <c r="G38" i="3"/>
  <c r="E20" i="3"/>
  <c r="E21" i="3"/>
  <c r="E18" i="3"/>
  <c r="E51" i="5" l="1"/>
  <c r="G41" i="2" s="1"/>
  <c r="E43" i="3"/>
  <c r="E51" i="3" s="1"/>
  <c r="G29" i="2" s="1"/>
  <c r="E40" i="4"/>
  <c r="E48" i="4" s="1"/>
  <c r="G32" i="2" s="1"/>
  <c r="E48" i="5"/>
  <c r="G38" i="2" s="1"/>
  <c r="E50" i="5"/>
  <c r="G40" i="2" s="1"/>
  <c r="E48" i="7"/>
  <c r="G50" i="2" s="1"/>
  <c r="E40" i="6"/>
  <c r="E48" i="6" s="1"/>
  <c r="G44" i="2" s="1"/>
  <c r="E45" i="3"/>
  <c r="E53" i="3" s="1"/>
  <c r="G31" i="2" s="1"/>
  <c r="E45" i="7"/>
  <c r="E53" i="7" s="1"/>
  <c r="G55" i="2" s="1"/>
  <c r="E50" i="6"/>
  <c r="G46" i="2" s="1"/>
  <c r="E50" i="7"/>
  <c r="G52" i="2" s="1"/>
  <c r="E52" i="7"/>
  <c r="G54" i="2" s="1"/>
  <c r="E49" i="6"/>
  <c r="G45" i="2" s="1"/>
  <c r="E45" i="5"/>
  <c r="E53" i="5" s="1"/>
  <c r="G43" i="2" s="1"/>
  <c r="E42" i="4"/>
  <c r="E50" i="4" s="1"/>
  <c r="G34" i="2" s="1"/>
  <c r="E42" i="3"/>
  <c r="E50" i="3" s="1"/>
  <c r="G28" i="2" s="1"/>
  <c r="E45" i="4"/>
  <c r="E53" i="4" s="1"/>
  <c r="G37" i="2" s="1"/>
  <c r="E43" i="7"/>
  <c r="E51" i="7" s="1"/>
  <c r="G53" i="2" s="1"/>
  <c r="E44" i="4"/>
  <c r="E52" i="4" s="1"/>
  <c r="G36" i="2" s="1"/>
  <c r="E40" i="3"/>
  <c r="E48" i="3" s="1"/>
  <c r="G26" i="2" s="1"/>
  <c r="E41" i="3"/>
  <c r="E49" i="3" s="1"/>
  <c r="G27" i="2" s="1"/>
  <c r="E41" i="5"/>
  <c r="E49" i="5" s="1"/>
  <c r="G39" i="2" s="1"/>
  <c r="E45" i="6"/>
  <c r="E53" i="6" s="1"/>
  <c r="G49" i="2" s="1"/>
  <c r="E44" i="3"/>
  <c r="E52" i="3" s="1"/>
  <c r="G30" i="2" s="1"/>
  <c r="E44" i="6"/>
  <c r="E52" i="6" s="1"/>
  <c r="G48" i="2" s="1"/>
  <c r="E41" i="7"/>
  <c r="E49" i="7" s="1"/>
  <c r="G51" i="2" s="1"/>
  <c r="G68" i="2" s="1"/>
  <c r="G69" i="2" l="1"/>
  <c r="G60" i="2"/>
  <c r="G70" i="2"/>
  <c r="G67" i="2"/>
  <c r="G71" i="2"/>
  <c r="G72" i="2"/>
  <c r="G61" i="2"/>
  <c r="B64" i="2"/>
  <c r="G58" i="2"/>
  <c r="G59" i="2"/>
  <c r="G62" i="2"/>
</calcChain>
</file>

<file path=xl/sharedStrings.xml><?xml version="1.0" encoding="utf-8"?>
<sst xmlns="http://schemas.openxmlformats.org/spreadsheetml/2006/main" count="1046" uniqueCount="78">
  <si>
    <t>m</t>
  </si>
  <si>
    <t>kr/t</t>
  </si>
  <si>
    <r>
      <t>kr/m</t>
    </r>
    <r>
      <rPr>
        <vertAlign val="superscript"/>
        <sz val="14"/>
        <color theme="1"/>
        <rFont val="Times New Roman"/>
        <family val="1"/>
      </rPr>
      <t>3</t>
    </r>
  </si>
  <si>
    <t>Vegtype</t>
  </si>
  <si>
    <t>H3</t>
  </si>
  <si>
    <t>H5</t>
  </si>
  <si>
    <t>H1</t>
  </si>
  <si>
    <t>L2, Øvre</t>
  </si>
  <si>
    <t>L2, Nedre</t>
  </si>
  <si>
    <t>Hø1, Hø2, L1</t>
  </si>
  <si>
    <t>kr</t>
  </si>
  <si>
    <r>
      <t>m</t>
    </r>
    <r>
      <rPr>
        <vertAlign val="superscript"/>
        <sz val="14"/>
        <color theme="1"/>
        <rFont val="Times New Roman"/>
        <family val="1"/>
      </rPr>
      <t>3</t>
    </r>
  </si>
  <si>
    <t>Forholdstall</t>
  </si>
  <si>
    <t>Timeverk, stedlige masser</t>
  </si>
  <si>
    <t>t</t>
  </si>
  <si>
    <t>km/t</t>
  </si>
  <si>
    <t>min</t>
  </si>
  <si>
    <t>001 Økonomisk Kalkyle</t>
  </si>
  <si>
    <t>Potensiell besparelse ved bruk av stedlige masser</t>
  </si>
  <si>
    <t>Lars Ingvald Hermanrud</t>
  </si>
  <si>
    <t>Ansvarlig:</t>
  </si>
  <si>
    <t>Dato:</t>
  </si>
  <si>
    <t>Input:</t>
  </si>
  <si>
    <t>%</t>
  </si>
  <si>
    <t>Gj.hastighet til pukkverk</t>
  </si>
  <si>
    <t>Resultat:</t>
  </si>
  <si>
    <t>Asvtand til pukkverk</t>
  </si>
  <si>
    <t>Potensiell besparelse</t>
  </si>
  <si>
    <t xml:space="preserve">Tverrprofil </t>
  </si>
  <si>
    <t>Timeverk, kvalitetsmasser</t>
  </si>
  <si>
    <t>Antatt timeverk, H1</t>
  </si>
  <si>
    <t>Mengde, Stedlige masser</t>
  </si>
  <si>
    <t>Mengde, Kvalitetsmasser</t>
  </si>
  <si>
    <t>Pris, Kvalitetsmasser</t>
  </si>
  <si>
    <t>Antall lass, Kvalitetsmasser</t>
  </si>
  <si>
    <t>Antall lass, Stedlige masser</t>
  </si>
  <si>
    <t>Mellomregning:</t>
  </si>
  <si>
    <t>km</t>
  </si>
  <si>
    <t>t/lass</t>
  </si>
  <si>
    <t>Tverrprofil</t>
  </si>
  <si>
    <t>Tidsbruk, pr.lass</t>
  </si>
  <si>
    <t>Totalkostnad, Høvel</t>
  </si>
  <si>
    <t>Totalkostnad, Vals</t>
  </si>
  <si>
    <t>Endelig total kostnad</t>
  </si>
  <si>
    <t>Ved bruk av kvalitetsmasser:</t>
  </si>
  <si>
    <t>Avstand, pukkverk</t>
  </si>
  <si>
    <t>Ved bruk av stedlige masser:</t>
  </si>
  <si>
    <t>Differanse:</t>
  </si>
  <si>
    <t>Total kostnadsdifferanse</t>
  </si>
  <si>
    <t>Avstand, Knuseverk</t>
  </si>
  <si>
    <t>Gjennomsnittlig besparelse for alle avstander:</t>
  </si>
  <si>
    <t>Økning i forsterkningstykkelse</t>
  </si>
  <si>
    <t>Gj.hatighet til mobilt knuse- og sorteringsverk</t>
  </si>
  <si>
    <t>Lastkapasitet, 3-akslet lastebil</t>
  </si>
  <si>
    <t>Bacheloroppgave: Forsterkningslag</t>
  </si>
  <si>
    <t>Pris, Høvel</t>
  </si>
  <si>
    <t>Pris, Valsetog</t>
  </si>
  <si>
    <t>Pris, Lastebil</t>
  </si>
  <si>
    <t>Pris, Mobilt knuse- og sorteringsverk</t>
  </si>
  <si>
    <t>Pris, Kvalitetssmasser</t>
  </si>
  <si>
    <t>Tykkelse, Forsterkningslag</t>
  </si>
  <si>
    <t>Laste-/lossetid</t>
  </si>
  <si>
    <t>Avstand til mobilt knuse- og sorteringsverk</t>
  </si>
  <si>
    <t>Timeverk, Lastebil</t>
  </si>
  <si>
    <t>Totalkostnad, Lastebil</t>
  </si>
  <si>
    <t>Endelig totalkostnad</t>
  </si>
  <si>
    <t>Avstand til pukkverk</t>
  </si>
  <si>
    <t>Besparelse</t>
  </si>
  <si>
    <t>10 km</t>
  </si>
  <si>
    <t>20 km</t>
  </si>
  <si>
    <t>30 km</t>
  </si>
  <si>
    <t>40 km</t>
  </si>
  <si>
    <t>50 km</t>
  </si>
  <si>
    <t>Gjennomsnittlig besparelse for alle avstander og dimensjoneringsbredder:</t>
  </si>
  <si>
    <t>Gjennomsnittlig besparelsesøkning pr. 10 km:</t>
  </si>
  <si>
    <t>L2, øvre</t>
  </si>
  <si>
    <t>L2, nedre</t>
  </si>
  <si>
    <t>Lenge, Vegstrekning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</si>
</sst>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kr&quot;\ * #,##0.00_-;\-&quot;kr&quot;\ * #,##0.00_-;_-&quot;kr&quot;\ * &quot;-&quot;??_-;_-@_-"/>
    <numFmt numFmtId="43" formatCode="_-* #,##0.00_-;\-* #,##0.00_-;_-* &quot;-&quot;??_-;_-@_-"/>
    <numFmt numFmtId="164" formatCode="_-&quot;kr&quot;\ * #,##0_-;\-&quot;kr&quot;\ * #,##0_-;_-&quot;kr&quot;\ * &quot;-&quot;??_-;_-@_-"/>
    <numFmt numFmtId="165" formatCode="_-* #,##0_-;\-* #,##0_-;_-* &quot;-&quot;??_-;_-@_-"/>
    <numFmt numFmtId="166" formatCode="0.000"/>
    <numFmt numFmtId="167" formatCode="0.0"/>
    <numFmt numFmtId="168" formatCode="&quot;kr&quot;\ #,##0"/>
  </numFmts>
  <fonts count="14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4"/>
      <color theme="1"/>
      <name val="Times New Roman"/>
      <family val="1"/>
    </font>
    <font>
      <sz val="14"/>
      <color rgb="FF3F3F76"/>
      <name val="Times New Roman"/>
      <family val="1"/>
    </font>
    <font>
      <vertAlign val="superscript"/>
      <sz val="14"/>
      <color theme="1"/>
      <name val="Times New Roman"/>
      <family val="1"/>
    </font>
    <font>
      <b/>
      <sz val="14"/>
      <color rgb="FFFA7D00"/>
      <name val="Times New Roman"/>
      <family val="1"/>
    </font>
    <font>
      <sz val="12"/>
      <color rgb="FFFA7D00"/>
      <name val="Calibri"/>
      <family val="2"/>
      <scheme val="minor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b/>
      <sz val="22"/>
      <color theme="1"/>
      <name val="Times New Roman"/>
      <family val="1"/>
    </font>
    <font>
      <sz val="8"/>
      <name val="Calibri"/>
      <family val="2"/>
      <scheme val="minor"/>
    </font>
    <font>
      <b/>
      <sz val="16"/>
      <color theme="1"/>
      <name val="Times New Roman"/>
      <family val="1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5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rgb="FF7F7F7F"/>
      </right>
      <top style="thin">
        <color rgb="FF7F7F7F"/>
      </top>
      <bottom style="medium">
        <color indexed="64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/>
      <bottom style="thin">
        <color rgb="FF7F7F7F"/>
      </bottom>
      <diagonal/>
    </border>
    <border>
      <left style="thin">
        <color rgb="FF7F7F7F"/>
      </left>
      <right style="thin">
        <color indexed="64"/>
      </right>
      <top style="thin">
        <color rgb="FF7F7F7F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7F7F7F"/>
      </bottom>
      <diagonal/>
    </border>
    <border>
      <left/>
      <right/>
      <top style="thin">
        <color indexed="64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indexed="64"/>
      </left>
      <right/>
      <top style="thin">
        <color rgb="FF7F7F7F"/>
      </top>
      <bottom style="medium">
        <color indexed="64"/>
      </bottom>
      <diagonal/>
    </border>
    <border>
      <left/>
      <right/>
      <top style="thin">
        <color rgb="FF7F7F7F"/>
      </top>
      <bottom style="medium">
        <color indexed="64"/>
      </bottom>
      <diagonal/>
    </border>
    <border>
      <left/>
      <right style="thin">
        <color indexed="64"/>
      </right>
      <top style="thin">
        <color rgb="FF7F7F7F"/>
      </top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7" fillId="0" borderId="10" applyNumberFormat="0" applyFill="0" applyAlignment="0" applyProtection="0"/>
    <xf numFmtId="43" fontId="13" fillId="0" borderId="0" applyFont="0" applyFill="0" applyBorder="0" applyAlignment="0" applyProtection="0"/>
  </cellStyleXfs>
  <cellXfs count="156">
    <xf numFmtId="0" fontId="0" fillId="0" borderId="0" xfId="0"/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0" fillId="0" borderId="0" xfId="0" applyAlignment="1"/>
    <xf numFmtId="0" fontId="8" fillId="0" borderId="8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6" xfId="0" applyFont="1" applyBorder="1"/>
    <xf numFmtId="0" fontId="8" fillId="0" borderId="17" xfId="0" applyFont="1" applyBorder="1"/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4" xfId="0" applyFont="1" applyBorder="1" applyAlignment="1"/>
    <xf numFmtId="0" fontId="3" fillId="0" borderId="5" xfId="0" applyFont="1" applyFill="1" applyBorder="1" applyAlignment="1"/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/>
    <xf numFmtId="0" fontId="3" fillId="0" borderId="25" xfId="0" applyFont="1" applyFill="1" applyBorder="1" applyAlignment="1"/>
    <xf numFmtId="0" fontId="3" fillId="0" borderId="28" xfId="0" applyFont="1" applyFill="1" applyBorder="1" applyAlignment="1"/>
    <xf numFmtId="0" fontId="4" fillId="2" borderId="30" xfId="1" applyFont="1" applyBorder="1" applyAlignment="1"/>
    <xf numFmtId="1" fontId="6" fillId="3" borderId="30" xfId="2" applyNumberFormat="1" applyFont="1" applyBorder="1" applyAlignment="1"/>
    <xf numFmtId="0" fontId="6" fillId="3" borderId="30" xfId="2" applyFont="1" applyBorder="1" applyAlignment="1"/>
    <xf numFmtId="0" fontId="4" fillId="2" borderId="22" xfId="1" applyFont="1" applyBorder="1" applyAlignment="1"/>
    <xf numFmtId="1" fontId="6" fillId="3" borderId="22" xfId="2" applyNumberFormat="1" applyFont="1" applyBorder="1" applyAlignment="1"/>
    <xf numFmtId="0" fontId="6" fillId="3" borderId="22" xfId="2" applyFont="1" applyBorder="1" applyAlignment="1"/>
    <xf numFmtId="0" fontId="4" fillId="2" borderId="29" xfId="1" applyFont="1" applyBorder="1" applyAlignment="1"/>
    <xf numFmtId="1" fontId="6" fillId="3" borderId="29" xfId="2" applyNumberFormat="1" applyFont="1" applyBorder="1" applyAlignment="1"/>
    <xf numFmtId="0" fontId="6" fillId="3" borderId="29" xfId="2" applyFont="1" applyBorder="1" applyAlignment="1"/>
    <xf numFmtId="0" fontId="3" fillId="0" borderId="2" xfId="0" applyFont="1" applyBorder="1" applyAlignment="1">
      <alignment horizontal="center" vertical="center"/>
    </xf>
    <xf numFmtId="0" fontId="0" fillId="0" borderId="0" xfId="0"/>
    <xf numFmtId="0" fontId="3" fillId="0" borderId="5" xfId="0" applyFont="1" applyBorder="1" applyAlignment="1"/>
    <xf numFmtId="0" fontId="3" fillId="0" borderId="6" xfId="0" applyFont="1" applyBorder="1"/>
    <xf numFmtId="0" fontId="4" fillId="2" borderId="22" xfId="1" applyFont="1" applyBorder="1"/>
    <xf numFmtId="0" fontId="3" fillId="0" borderId="25" xfId="0" applyFont="1" applyBorder="1"/>
    <xf numFmtId="0" fontId="4" fillId="2" borderId="37" xfId="1" applyFont="1" applyBorder="1" applyAlignment="1"/>
    <xf numFmtId="0" fontId="4" fillId="2" borderId="37" xfId="1" applyFont="1" applyBorder="1"/>
    <xf numFmtId="0" fontId="4" fillId="2" borderId="38" xfId="1" applyFont="1" applyBorder="1"/>
    <xf numFmtId="1" fontId="6" fillId="3" borderId="27" xfId="2" applyNumberFormat="1" applyFont="1" applyBorder="1" applyAlignment="1"/>
    <xf numFmtId="0" fontId="4" fillId="2" borderId="36" xfId="1" applyFont="1" applyBorder="1" applyAlignment="1"/>
    <xf numFmtId="0" fontId="3" fillId="0" borderId="24" xfId="0" applyFont="1" applyBorder="1" applyAlignment="1">
      <alignment horizontal="center" vertical="center"/>
    </xf>
    <xf numFmtId="1" fontId="0" fillId="0" borderId="0" xfId="0" applyNumberFormat="1"/>
    <xf numFmtId="165" fontId="6" fillId="3" borderId="36" xfId="4" applyNumberFormat="1" applyFont="1" applyFill="1" applyBorder="1"/>
    <xf numFmtId="165" fontId="6" fillId="3" borderId="37" xfId="4" applyNumberFormat="1" applyFont="1" applyFill="1" applyBorder="1"/>
    <xf numFmtId="165" fontId="6" fillId="3" borderId="38" xfId="4" applyNumberFormat="1" applyFont="1" applyFill="1" applyBorder="1"/>
    <xf numFmtId="165" fontId="6" fillId="3" borderId="30" xfId="4" applyNumberFormat="1" applyFont="1" applyFill="1" applyBorder="1"/>
    <xf numFmtId="165" fontId="6" fillId="3" borderId="22" xfId="4" applyNumberFormat="1" applyFont="1" applyFill="1" applyBorder="1"/>
    <xf numFmtId="165" fontId="6" fillId="3" borderId="27" xfId="4" applyNumberFormat="1" applyFont="1" applyFill="1" applyBorder="1"/>
    <xf numFmtId="165" fontId="6" fillId="3" borderId="30" xfId="4" applyNumberFormat="1" applyFont="1" applyFill="1" applyBorder="1" applyAlignment="1"/>
    <xf numFmtId="165" fontId="6" fillId="3" borderId="22" xfId="4" applyNumberFormat="1" applyFont="1" applyFill="1" applyBorder="1" applyAlignment="1"/>
    <xf numFmtId="165" fontId="6" fillId="3" borderId="29" xfId="4" applyNumberFormat="1" applyFont="1" applyFill="1" applyBorder="1" applyAlignment="1"/>
    <xf numFmtId="167" fontId="0" fillId="0" borderId="0" xfId="0" applyNumberFormat="1" applyAlignment="1"/>
    <xf numFmtId="1" fontId="6" fillId="3" borderId="30" xfId="2" applyNumberFormat="1" applyFont="1" applyBorder="1"/>
    <xf numFmtId="1" fontId="6" fillId="3" borderId="22" xfId="2" applyNumberFormat="1" applyFont="1" applyBorder="1"/>
    <xf numFmtId="1" fontId="6" fillId="3" borderId="27" xfId="2" applyNumberFormat="1" applyFont="1" applyBorder="1"/>
    <xf numFmtId="0" fontId="3" fillId="0" borderId="28" xfId="0" applyFont="1" applyBorder="1"/>
    <xf numFmtId="0" fontId="4" fillId="2" borderId="48" xfId="1" applyFont="1" applyBorder="1"/>
    <xf numFmtId="0" fontId="4" fillId="2" borderId="29" xfId="1" applyFont="1" applyBorder="1"/>
    <xf numFmtId="0" fontId="0" fillId="0" borderId="14" xfId="0" applyBorder="1"/>
    <xf numFmtId="44" fontId="0" fillId="0" borderId="0" xfId="0" applyNumberFormat="1"/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0" xfId="0"/>
    <xf numFmtId="165" fontId="0" fillId="0" borderId="0" xfId="0" applyNumberFormat="1"/>
    <xf numFmtId="0" fontId="12" fillId="0" borderId="11" xfId="0" applyFont="1" applyBorder="1" applyAlignment="1">
      <alignment horizontal="center" vertical="center"/>
    </xf>
    <xf numFmtId="168" fontId="6" fillId="3" borderId="12" xfId="2" applyNumberFormat="1" applyFont="1" applyBorder="1" applyAlignment="1">
      <alignment horizontal="center" vertical="center"/>
    </xf>
    <xf numFmtId="168" fontId="6" fillId="3" borderId="2" xfId="2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2" borderId="21" xfId="1" applyFont="1" applyBorder="1" applyAlignment="1">
      <alignment horizontal="center"/>
    </xf>
    <xf numFmtId="0" fontId="4" fillId="2" borderId="22" xfId="1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2" borderId="1" xfId="1" applyFont="1" applyBorder="1" applyAlignment="1">
      <alignment horizontal="center"/>
    </xf>
    <xf numFmtId="10" fontId="4" fillId="2" borderId="1" xfId="1" applyNumberFormat="1" applyFont="1" applyBorder="1" applyAlignment="1">
      <alignment horizontal="center"/>
    </xf>
    <xf numFmtId="0" fontId="4" fillId="2" borderId="15" xfId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4" fontId="8" fillId="0" borderId="18" xfId="0" applyNumberFormat="1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9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4" fontId="6" fillId="0" borderId="12" xfId="3" applyNumberFormat="1" applyFont="1" applyBorder="1" applyAlignment="1">
      <alignment horizontal="center"/>
    </xf>
    <xf numFmtId="164" fontId="6" fillId="0" borderId="2" xfId="3" applyNumberFormat="1" applyFont="1" applyBorder="1" applyAlignment="1">
      <alignment horizontal="center"/>
    </xf>
    <xf numFmtId="164" fontId="6" fillId="0" borderId="11" xfId="3" applyNumberFormat="1" applyFont="1" applyBorder="1" applyAlignment="1">
      <alignment horizontal="center"/>
    </xf>
    <xf numFmtId="0" fontId="3" fillId="0" borderId="24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66" fontId="6" fillId="3" borderId="29" xfId="2" applyNumberFormat="1" applyFont="1" applyBorder="1" applyAlignment="1">
      <alignment horizontal="center"/>
    </xf>
    <xf numFmtId="166" fontId="6" fillId="3" borderId="34" xfId="2" applyNumberFormat="1" applyFont="1" applyBorder="1" applyAlignment="1">
      <alignment horizontal="center"/>
    </xf>
    <xf numFmtId="166" fontId="6" fillId="3" borderId="22" xfId="2" applyNumberFormat="1" applyFont="1" applyBorder="1" applyAlignment="1">
      <alignment horizontal="center"/>
    </xf>
    <xf numFmtId="166" fontId="6" fillId="3" borderId="23" xfId="2" applyNumberFormat="1" applyFont="1" applyBorder="1" applyAlignment="1">
      <alignment horizontal="center"/>
    </xf>
    <xf numFmtId="2" fontId="6" fillId="3" borderId="22" xfId="2" applyNumberFormat="1" applyFont="1" applyBorder="1" applyAlignment="1">
      <alignment horizontal="center"/>
    </xf>
    <xf numFmtId="2" fontId="6" fillId="3" borderId="23" xfId="2" applyNumberFormat="1" applyFont="1" applyBorder="1" applyAlignment="1">
      <alignment horizontal="center"/>
    </xf>
    <xf numFmtId="166" fontId="6" fillId="3" borderId="30" xfId="2" applyNumberFormat="1" applyFont="1" applyBorder="1" applyAlignment="1">
      <alignment horizontal="center"/>
    </xf>
    <xf numFmtId="166" fontId="6" fillId="3" borderId="33" xfId="2" applyNumberFormat="1" applyFont="1" applyBorder="1" applyAlignment="1">
      <alignment horizontal="center"/>
    </xf>
    <xf numFmtId="1" fontId="6" fillId="3" borderId="29" xfId="2" applyNumberFormat="1" applyFont="1" applyBorder="1" applyAlignment="1">
      <alignment horizontal="center"/>
    </xf>
    <xf numFmtId="1" fontId="6" fillId="3" borderId="15" xfId="2" applyNumberFormat="1" applyFont="1" applyBorder="1" applyAlignment="1">
      <alignment horizontal="center"/>
    </xf>
    <xf numFmtId="1" fontId="6" fillId="3" borderId="34" xfId="2" applyNumberFormat="1" applyFont="1" applyBorder="1" applyAlignment="1">
      <alignment horizontal="center"/>
    </xf>
    <xf numFmtId="1" fontId="6" fillId="3" borderId="30" xfId="2" applyNumberFormat="1" applyFont="1" applyBorder="1" applyAlignment="1">
      <alignment horizontal="center"/>
    </xf>
    <xf numFmtId="1" fontId="6" fillId="3" borderId="26" xfId="2" applyNumberFormat="1" applyFont="1" applyBorder="1" applyAlignment="1">
      <alignment horizontal="center"/>
    </xf>
    <xf numFmtId="1" fontId="6" fillId="3" borderId="33" xfId="2" applyNumberFormat="1" applyFont="1" applyBorder="1" applyAlignment="1">
      <alignment horizontal="center"/>
    </xf>
    <xf numFmtId="0" fontId="0" fillId="0" borderId="0" xfId="0"/>
    <xf numFmtId="0" fontId="3" fillId="0" borderId="35" xfId="0" applyFont="1" applyBorder="1" applyAlignment="1">
      <alignment horizontal="center" vertical="center"/>
    </xf>
    <xf numFmtId="167" fontId="6" fillId="3" borderId="48" xfId="2" applyNumberFormat="1" applyFont="1" applyBorder="1" applyAlignment="1">
      <alignment horizontal="center"/>
    </xf>
    <xf numFmtId="167" fontId="6" fillId="3" borderId="15" xfId="2" applyNumberFormat="1" applyFont="1" applyBorder="1" applyAlignment="1">
      <alignment horizontal="center"/>
    </xf>
    <xf numFmtId="167" fontId="6" fillId="3" borderId="34" xfId="2" applyNumberFormat="1" applyFont="1" applyBorder="1" applyAlignment="1">
      <alignment horizontal="center"/>
    </xf>
    <xf numFmtId="167" fontId="6" fillId="3" borderId="36" xfId="2" applyNumberFormat="1" applyFont="1" applyBorder="1" applyAlignment="1">
      <alignment horizontal="center"/>
    </xf>
    <xf numFmtId="167" fontId="6" fillId="3" borderId="26" xfId="2" applyNumberFormat="1" applyFont="1" applyBorder="1" applyAlignment="1">
      <alignment horizontal="center"/>
    </xf>
    <xf numFmtId="167" fontId="6" fillId="3" borderId="33" xfId="2" applyNumberFormat="1" applyFont="1" applyBorder="1" applyAlignment="1">
      <alignment horizontal="center"/>
    </xf>
    <xf numFmtId="164" fontId="6" fillId="3" borderId="30" xfId="2" applyNumberFormat="1" applyFont="1" applyBorder="1" applyAlignment="1">
      <alignment horizontal="center"/>
    </xf>
    <xf numFmtId="164" fontId="6" fillId="3" borderId="26" xfId="2" applyNumberFormat="1" applyFont="1" applyBorder="1" applyAlignment="1">
      <alignment horizontal="center"/>
    </xf>
    <xf numFmtId="164" fontId="6" fillId="3" borderId="33" xfId="2" applyNumberFormat="1" applyFont="1" applyBorder="1" applyAlignment="1">
      <alignment horizontal="center"/>
    </xf>
    <xf numFmtId="164" fontId="6" fillId="3" borderId="49" xfId="2" applyNumberFormat="1" applyFont="1" applyBorder="1" applyAlignment="1">
      <alignment horizontal="center"/>
    </xf>
    <xf numFmtId="164" fontId="6" fillId="3" borderId="50" xfId="2" applyNumberFormat="1" applyFont="1" applyBorder="1" applyAlignment="1">
      <alignment horizontal="center"/>
    </xf>
    <xf numFmtId="164" fontId="6" fillId="3" borderId="51" xfId="2" applyNumberFormat="1" applyFont="1" applyBorder="1" applyAlignment="1">
      <alignment horizontal="center"/>
    </xf>
    <xf numFmtId="164" fontId="6" fillId="3" borderId="45" xfId="2" applyNumberFormat="1" applyFont="1" applyBorder="1" applyAlignment="1">
      <alignment horizontal="center"/>
    </xf>
    <xf numFmtId="164" fontId="6" fillId="3" borderId="46" xfId="2" applyNumberFormat="1" applyFont="1" applyBorder="1" applyAlignment="1">
      <alignment horizontal="center"/>
    </xf>
    <xf numFmtId="164" fontId="6" fillId="3" borderId="47" xfId="2" applyNumberFormat="1" applyFont="1" applyBorder="1" applyAlignment="1">
      <alignment horizontal="center"/>
    </xf>
    <xf numFmtId="164" fontId="6" fillId="3" borderId="42" xfId="2" applyNumberFormat="1" applyFont="1" applyBorder="1" applyAlignment="1">
      <alignment horizontal="center"/>
    </xf>
    <xf numFmtId="164" fontId="6" fillId="3" borderId="43" xfId="2" applyNumberFormat="1" applyFont="1" applyBorder="1" applyAlignment="1">
      <alignment horizontal="center"/>
    </xf>
    <xf numFmtId="164" fontId="6" fillId="3" borderId="44" xfId="2" applyNumberFormat="1" applyFont="1" applyBorder="1" applyAlignment="1">
      <alignment horizontal="center"/>
    </xf>
    <xf numFmtId="164" fontId="6" fillId="3" borderId="29" xfId="2" applyNumberFormat="1" applyFont="1" applyBorder="1" applyAlignment="1">
      <alignment horizontal="center"/>
    </xf>
    <xf numFmtId="164" fontId="6" fillId="3" borderId="15" xfId="2" applyNumberFormat="1" applyFont="1" applyBorder="1" applyAlignment="1">
      <alignment horizontal="center"/>
    </xf>
    <xf numFmtId="164" fontId="6" fillId="3" borderId="34" xfId="2" applyNumberFormat="1" applyFont="1" applyBorder="1" applyAlignment="1">
      <alignment horizontal="center"/>
    </xf>
    <xf numFmtId="164" fontId="6" fillId="3" borderId="22" xfId="2" applyNumberFormat="1" applyFont="1" applyBorder="1" applyAlignment="1">
      <alignment horizontal="center"/>
    </xf>
    <xf numFmtId="164" fontId="6" fillId="3" borderId="1" xfId="2" applyNumberFormat="1" applyFont="1" applyBorder="1" applyAlignment="1">
      <alignment horizontal="center"/>
    </xf>
    <xf numFmtId="164" fontId="6" fillId="3" borderId="23" xfId="2" applyNumberFormat="1" applyFont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2" borderId="36" xfId="1" applyFont="1" applyBorder="1" applyAlignment="1">
      <alignment horizontal="center" vertical="center"/>
    </xf>
    <xf numFmtId="0" fontId="4" fillId="2" borderId="37" xfId="1" applyFont="1" applyBorder="1" applyAlignment="1">
      <alignment horizontal="center" vertical="center"/>
    </xf>
    <xf numFmtId="0" fontId="4" fillId="2" borderId="38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6" fillId="3" borderId="36" xfId="2" applyNumberFormat="1" applyFont="1" applyBorder="1" applyAlignment="1">
      <alignment horizontal="center" vertical="center"/>
    </xf>
    <xf numFmtId="2" fontId="6" fillId="3" borderId="37" xfId="2" applyNumberFormat="1" applyFont="1" applyBorder="1" applyAlignment="1">
      <alignment horizontal="center" vertical="center"/>
    </xf>
    <xf numFmtId="2" fontId="6" fillId="3" borderId="38" xfId="2" applyNumberFormat="1" applyFont="1" applyBorder="1" applyAlignment="1">
      <alignment horizontal="center" vertical="center"/>
    </xf>
  </cellXfs>
  <cellStyles count="5">
    <cellStyle name="Beregning" xfId="2" builtinId="22"/>
    <cellStyle name="Inndata" xfId="1" builtinId="20"/>
    <cellStyle name="Koblet celle" xfId="3" builtinId="24"/>
    <cellStyle name="Komma" xfId="4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0BCBF-0004-CC43-9945-6CCBC3F290DA}">
  <dimension ref="B2:M72"/>
  <sheetViews>
    <sheetView showGridLines="0" showWhiteSpace="0" topLeftCell="A30" zoomScaleNormal="100" zoomScalePageLayoutView="130" workbookViewId="0">
      <selection activeCell="L55" sqref="L55"/>
    </sheetView>
  </sheetViews>
  <sheetFormatPr baseColWidth="10" defaultRowHeight="16" x14ac:dyDescent="0.2"/>
  <cols>
    <col min="2" max="10" width="13.83203125" customWidth="1"/>
    <col min="12" max="12" width="12.5" bestFit="1" customWidth="1"/>
    <col min="13" max="13" width="13.5" bestFit="1" customWidth="1"/>
  </cols>
  <sheetData>
    <row r="2" spans="2:10" x14ac:dyDescent="0.2">
      <c r="B2" s="80" t="s">
        <v>17</v>
      </c>
      <c r="C2" s="80"/>
      <c r="D2" s="80"/>
      <c r="E2" s="80"/>
      <c r="F2" s="80"/>
      <c r="G2" s="80"/>
      <c r="H2" s="80"/>
      <c r="I2" s="80"/>
      <c r="J2" s="80"/>
    </row>
    <row r="3" spans="2:10" x14ac:dyDescent="0.2">
      <c r="B3" s="80"/>
      <c r="C3" s="80"/>
      <c r="D3" s="80"/>
      <c r="E3" s="80"/>
      <c r="F3" s="80"/>
      <c r="G3" s="80"/>
      <c r="H3" s="80"/>
      <c r="I3" s="80"/>
      <c r="J3" s="80"/>
    </row>
    <row r="4" spans="2:10" x14ac:dyDescent="0.2">
      <c r="B4" s="80"/>
      <c r="C4" s="80"/>
      <c r="D4" s="80"/>
      <c r="E4" s="80"/>
      <c r="F4" s="80"/>
      <c r="G4" s="80"/>
      <c r="H4" s="80"/>
      <c r="I4" s="80"/>
      <c r="J4" s="80"/>
    </row>
    <row r="5" spans="2:10" ht="25" customHeight="1" x14ac:dyDescent="0.25">
      <c r="B5" s="81" t="s">
        <v>18</v>
      </c>
      <c r="C5" s="81"/>
      <c r="D5" s="81"/>
      <c r="E5" s="82"/>
      <c r="F5" s="81"/>
      <c r="G5" s="81"/>
      <c r="H5" s="81"/>
      <c r="I5" s="81"/>
      <c r="J5" s="81"/>
    </row>
    <row r="6" spans="2:10" ht="31" customHeight="1" x14ac:dyDescent="0.2">
      <c r="B6" s="4" t="s">
        <v>20</v>
      </c>
      <c r="C6" s="83" t="s">
        <v>19</v>
      </c>
      <c r="D6" s="84"/>
      <c r="E6" s="88"/>
      <c r="F6" s="90" t="s">
        <v>54</v>
      </c>
      <c r="G6" s="91"/>
      <c r="H6" s="91"/>
      <c r="I6" s="91"/>
      <c r="J6" s="92"/>
    </row>
    <row r="7" spans="2:10" ht="30" customHeight="1" thickBot="1" x14ac:dyDescent="0.25">
      <c r="B7" s="13" t="s">
        <v>21</v>
      </c>
      <c r="C7" s="85">
        <v>44336</v>
      </c>
      <c r="D7" s="86"/>
      <c r="E7" s="89"/>
      <c r="F7" s="93"/>
      <c r="G7" s="94"/>
      <c r="H7" s="94"/>
      <c r="I7" s="94"/>
      <c r="J7" s="95"/>
    </row>
    <row r="8" spans="2:10" x14ac:dyDescent="0.2">
      <c r="B8" s="67" t="s">
        <v>22</v>
      </c>
      <c r="C8" s="67"/>
      <c r="D8" s="67"/>
      <c r="E8" s="67"/>
      <c r="F8" s="67"/>
      <c r="G8" s="67"/>
      <c r="H8" s="67"/>
      <c r="I8" s="67"/>
      <c r="J8" s="67"/>
    </row>
    <row r="9" spans="2:10" x14ac:dyDescent="0.2">
      <c r="B9" s="87"/>
      <c r="C9" s="87"/>
      <c r="D9" s="87"/>
      <c r="E9" s="87"/>
      <c r="F9" s="87"/>
      <c r="G9" s="87"/>
      <c r="H9" s="87"/>
      <c r="I9" s="87"/>
      <c r="J9" s="87"/>
    </row>
    <row r="10" spans="2:10" ht="18" x14ac:dyDescent="0.2">
      <c r="B10" s="5"/>
      <c r="C10" s="72" t="s">
        <v>55</v>
      </c>
      <c r="D10" s="72"/>
      <c r="E10" s="72"/>
      <c r="F10" s="72"/>
      <c r="G10" s="76">
        <v>1500</v>
      </c>
      <c r="H10" s="76"/>
      <c r="I10" s="6" t="s">
        <v>1</v>
      </c>
      <c r="J10" s="7"/>
    </row>
    <row r="11" spans="2:10" ht="18" x14ac:dyDescent="0.2">
      <c r="B11" s="5"/>
      <c r="C11" s="72" t="s">
        <v>56</v>
      </c>
      <c r="D11" s="72"/>
      <c r="E11" s="72"/>
      <c r="F11" s="72"/>
      <c r="G11" s="76">
        <v>1000</v>
      </c>
      <c r="H11" s="76"/>
      <c r="I11" s="6" t="s">
        <v>1</v>
      </c>
      <c r="J11" s="7"/>
    </row>
    <row r="12" spans="2:10" ht="18" x14ac:dyDescent="0.2">
      <c r="B12" s="5"/>
      <c r="C12" s="72" t="s">
        <v>57</v>
      </c>
      <c r="D12" s="72"/>
      <c r="E12" s="72"/>
      <c r="F12" s="72"/>
      <c r="G12" s="76">
        <v>1250</v>
      </c>
      <c r="H12" s="76"/>
      <c r="I12" s="6" t="s">
        <v>1</v>
      </c>
      <c r="J12" s="7"/>
    </row>
    <row r="13" spans="2:10" ht="21" x14ac:dyDescent="0.2">
      <c r="B13" s="5"/>
      <c r="C13" s="72" t="s">
        <v>58</v>
      </c>
      <c r="D13" s="72"/>
      <c r="E13" s="72"/>
      <c r="F13" s="72"/>
      <c r="G13" s="76">
        <v>35.65</v>
      </c>
      <c r="H13" s="76"/>
      <c r="I13" s="6" t="s">
        <v>2</v>
      </c>
      <c r="J13" s="7"/>
    </row>
    <row r="14" spans="2:10" ht="21" x14ac:dyDescent="0.2">
      <c r="B14" s="5"/>
      <c r="C14" s="72" t="s">
        <v>59</v>
      </c>
      <c r="D14" s="72"/>
      <c r="E14" s="72"/>
      <c r="F14" s="72"/>
      <c r="G14" s="76">
        <v>242.19</v>
      </c>
      <c r="H14" s="76"/>
      <c r="I14" s="6" t="s">
        <v>2</v>
      </c>
      <c r="J14" s="7"/>
    </row>
    <row r="15" spans="2:10" ht="18" x14ac:dyDescent="0.2">
      <c r="B15" s="5"/>
      <c r="C15" s="72" t="s">
        <v>77</v>
      </c>
      <c r="D15" s="72"/>
      <c r="E15" s="72"/>
      <c r="F15" s="72"/>
      <c r="G15" s="76">
        <v>1000</v>
      </c>
      <c r="H15" s="76"/>
      <c r="I15" s="6" t="s">
        <v>0</v>
      </c>
      <c r="J15" s="7"/>
    </row>
    <row r="16" spans="2:10" ht="18" x14ac:dyDescent="0.2">
      <c r="B16" s="5"/>
      <c r="C16" s="72" t="s">
        <v>60</v>
      </c>
      <c r="D16" s="72"/>
      <c r="E16" s="72"/>
      <c r="F16" s="72"/>
      <c r="G16" s="76">
        <v>0.33</v>
      </c>
      <c r="H16" s="76"/>
      <c r="I16" s="6" t="s">
        <v>0</v>
      </c>
      <c r="J16" s="7"/>
    </row>
    <row r="17" spans="2:12" ht="18" x14ac:dyDescent="0.2">
      <c r="B17" s="5"/>
      <c r="C17" s="72" t="s">
        <v>51</v>
      </c>
      <c r="D17" s="72"/>
      <c r="E17" s="72"/>
      <c r="F17" s="72"/>
      <c r="G17" s="77">
        <v>0.5</v>
      </c>
      <c r="H17" s="77"/>
      <c r="I17" s="6" t="s">
        <v>23</v>
      </c>
      <c r="J17" s="7"/>
    </row>
    <row r="18" spans="2:12" ht="18" x14ac:dyDescent="0.2">
      <c r="B18" s="5"/>
      <c r="C18" s="72" t="s">
        <v>24</v>
      </c>
      <c r="D18" s="72"/>
      <c r="E18" s="72"/>
      <c r="F18" s="72"/>
      <c r="G18" s="76">
        <v>50</v>
      </c>
      <c r="H18" s="76"/>
      <c r="I18" s="6" t="s">
        <v>15</v>
      </c>
      <c r="J18" s="7"/>
    </row>
    <row r="19" spans="2:12" ht="18" x14ac:dyDescent="0.2">
      <c r="B19" s="5"/>
      <c r="C19" s="72" t="s">
        <v>52</v>
      </c>
      <c r="D19" s="72"/>
      <c r="E19" s="72"/>
      <c r="F19" s="72"/>
      <c r="G19" s="76">
        <v>30</v>
      </c>
      <c r="H19" s="76"/>
      <c r="I19" s="6" t="s">
        <v>15</v>
      </c>
      <c r="J19" s="7"/>
    </row>
    <row r="20" spans="2:12" ht="18" customHeight="1" x14ac:dyDescent="0.2">
      <c r="B20" s="16"/>
      <c r="C20" s="72" t="s">
        <v>61</v>
      </c>
      <c r="D20" s="72"/>
      <c r="E20" s="72"/>
      <c r="F20" s="75"/>
      <c r="G20" s="73">
        <v>10</v>
      </c>
      <c r="H20" s="74"/>
      <c r="I20" s="6" t="s">
        <v>16</v>
      </c>
      <c r="J20" s="7"/>
    </row>
    <row r="21" spans="2:12" ht="18" customHeight="1" x14ac:dyDescent="0.2">
      <c r="B21" s="16"/>
      <c r="C21" s="72" t="s">
        <v>53</v>
      </c>
      <c r="D21" s="72"/>
      <c r="E21" s="72"/>
      <c r="F21" s="75"/>
      <c r="G21" s="73">
        <v>9</v>
      </c>
      <c r="H21" s="74"/>
      <c r="I21" s="6" t="s">
        <v>11</v>
      </c>
      <c r="J21" s="7"/>
    </row>
    <row r="22" spans="2:12" ht="18" customHeight="1" x14ac:dyDescent="0.2">
      <c r="B22" s="16"/>
      <c r="C22" s="72" t="s">
        <v>62</v>
      </c>
      <c r="D22" s="72"/>
      <c r="E22" s="72"/>
      <c r="F22" s="75"/>
      <c r="G22" s="73">
        <v>5</v>
      </c>
      <c r="H22" s="74"/>
      <c r="I22" s="6" t="s">
        <v>37</v>
      </c>
      <c r="J22" s="7"/>
    </row>
    <row r="23" spans="2:12" ht="18" customHeight="1" thickBot="1" x14ac:dyDescent="0.25">
      <c r="B23" s="10"/>
      <c r="C23" s="79" t="s">
        <v>30</v>
      </c>
      <c r="D23" s="79"/>
      <c r="E23" s="79"/>
      <c r="F23" s="79"/>
      <c r="G23" s="78">
        <v>48</v>
      </c>
      <c r="H23" s="78"/>
      <c r="I23" s="11" t="s">
        <v>14</v>
      </c>
      <c r="J23" s="12"/>
    </row>
    <row r="24" spans="2:12" ht="32" customHeight="1" x14ac:dyDescent="0.2">
      <c r="B24" s="67" t="s">
        <v>25</v>
      </c>
      <c r="C24" s="67"/>
      <c r="D24" s="67"/>
      <c r="E24" s="67"/>
      <c r="F24" s="67"/>
      <c r="G24" s="67"/>
      <c r="H24" s="67"/>
      <c r="I24" s="67"/>
      <c r="J24" s="67"/>
    </row>
    <row r="25" spans="2:12" ht="20" customHeight="1" x14ac:dyDescent="0.2">
      <c r="B25" s="70" t="s">
        <v>26</v>
      </c>
      <c r="C25" s="70"/>
      <c r="D25" s="2" t="s">
        <v>3</v>
      </c>
      <c r="E25" s="70" t="s">
        <v>28</v>
      </c>
      <c r="F25" s="70"/>
      <c r="G25" s="70" t="s">
        <v>27</v>
      </c>
      <c r="H25" s="70"/>
      <c r="I25" s="70"/>
      <c r="J25" s="70"/>
    </row>
    <row r="26" spans="2:12" ht="18" customHeight="1" x14ac:dyDescent="0.2">
      <c r="B26" s="70">
        <v>10</v>
      </c>
      <c r="C26" s="70"/>
      <c r="D26" s="1" t="s">
        <v>4</v>
      </c>
      <c r="E26" s="1">
        <v>23</v>
      </c>
      <c r="F26" s="1" t="s">
        <v>0</v>
      </c>
      <c r="G26" s="97">
        <f>'10 km'!E48</f>
        <v>1128738.1833333336</v>
      </c>
      <c r="H26" s="97"/>
      <c r="I26" s="97"/>
      <c r="J26" s="97"/>
    </row>
    <row r="27" spans="2:12" ht="18" customHeight="1" x14ac:dyDescent="0.2">
      <c r="B27" s="70"/>
      <c r="C27" s="70"/>
      <c r="D27" s="1" t="s">
        <v>5</v>
      </c>
      <c r="E27" s="1">
        <v>12.5</v>
      </c>
      <c r="F27" s="1" t="s">
        <v>0</v>
      </c>
      <c r="G27" s="97">
        <f>'10 km'!E49</f>
        <v>633382.375</v>
      </c>
      <c r="H27" s="97"/>
      <c r="I27" s="97"/>
      <c r="J27" s="97"/>
    </row>
    <row r="28" spans="2:12" ht="18" customHeight="1" x14ac:dyDescent="0.2">
      <c r="B28" s="70"/>
      <c r="C28" s="70"/>
      <c r="D28" s="1" t="s">
        <v>6</v>
      </c>
      <c r="E28" s="1">
        <v>9</v>
      </c>
      <c r="F28" s="1" t="s">
        <v>0</v>
      </c>
      <c r="G28" s="97">
        <f>'10 km'!E50</f>
        <v>468083.21666666679</v>
      </c>
      <c r="H28" s="97"/>
      <c r="I28" s="97"/>
      <c r="J28" s="97"/>
    </row>
    <row r="29" spans="2:12" ht="18" customHeight="1" x14ac:dyDescent="0.2">
      <c r="B29" s="70"/>
      <c r="C29" s="70"/>
      <c r="D29" s="1" t="s">
        <v>9</v>
      </c>
      <c r="E29" s="1">
        <v>7.5</v>
      </c>
      <c r="F29" s="1" t="s">
        <v>0</v>
      </c>
      <c r="G29" s="97">
        <f>'10 km'!E51</f>
        <v>397585.95833333337</v>
      </c>
      <c r="H29" s="97"/>
      <c r="I29" s="97"/>
      <c r="J29" s="97"/>
    </row>
    <row r="30" spans="2:12" ht="18" customHeight="1" x14ac:dyDescent="0.2">
      <c r="B30" s="70"/>
      <c r="C30" s="70"/>
      <c r="D30" s="1" t="s">
        <v>7</v>
      </c>
      <c r="E30" s="1">
        <v>4.5</v>
      </c>
      <c r="F30" s="1" t="s">
        <v>0</v>
      </c>
      <c r="G30" s="97">
        <f>'10 km'!E52</f>
        <v>255966.44166666665</v>
      </c>
      <c r="H30" s="97"/>
      <c r="I30" s="97"/>
      <c r="J30" s="97"/>
      <c r="L30" s="62"/>
    </row>
    <row r="31" spans="2:12" ht="18" customHeight="1" thickBot="1" x14ac:dyDescent="0.25">
      <c r="B31" s="71"/>
      <c r="C31" s="71"/>
      <c r="D31" s="9" t="s">
        <v>8</v>
      </c>
      <c r="E31" s="9">
        <v>3.5</v>
      </c>
      <c r="F31" s="9" t="s">
        <v>0</v>
      </c>
      <c r="G31" s="96">
        <f>'10 km'!E53</f>
        <v>208523.82499999995</v>
      </c>
      <c r="H31" s="96"/>
      <c r="I31" s="96"/>
      <c r="J31" s="96"/>
      <c r="L31" s="62"/>
    </row>
    <row r="32" spans="2:12" ht="18" customHeight="1" x14ac:dyDescent="0.2">
      <c r="B32" s="70">
        <v>20</v>
      </c>
      <c r="C32" s="70"/>
      <c r="D32" s="8" t="s">
        <v>4</v>
      </c>
      <c r="E32" s="8">
        <v>23</v>
      </c>
      <c r="F32" s="8" t="s">
        <v>0</v>
      </c>
      <c r="G32" s="98">
        <f>'20 km'!E48</f>
        <v>1561738.1833333336</v>
      </c>
      <c r="H32" s="98"/>
      <c r="I32" s="98"/>
      <c r="J32" s="98"/>
      <c r="L32" s="62"/>
    </row>
    <row r="33" spans="2:13" ht="18" customHeight="1" x14ac:dyDescent="0.2">
      <c r="B33" s="70"/>
      <c r="C33" s="70"/>
      <c r="D33" s="1" t="s">
        <v>5</v>
      </c>
      <c r="E33" s="1">
        <v>12.5</v>
      </c>
      <c r="F33" s="1" t="s">
        <v>0</v>
      </c>
      <c r="G33" s="97">
        <f>'20 km'!E49</f>
        <v>873882.375</v>
      </c>
      <c r="H33" s="97"/>
      <c r="I33" s="97"/>
      <c r="J33" s="97"/>
      <c r="L33" s="62"/>
    </row>
    <row r="34" spans="2:13" ht="18" customHeight="1" x14ac:dyDescent="0.2">
      <c r="B34" s="70"/>
      <c r="C34" s="70"/>
      <c r="D34" s="1" t="s">
        <v>6</v>
      </c>
      <c r="E34" s="1">
        <v>9</v>
      </c>
      <c r="F34" s="1" t="s">
        <v>0</v>
      </c>
      <c r="G34" s="97">
        <f>'20 km'!E50</f>
        <v>644583.21666666679</v>
      </c>
      <c r="H34" s="97"/>
      <c r="I34" s="97"/>
      <c r="J34" s="97"/>
      <c r="L34" s="62"/>
    </row>
    <row r="35" spans="2:13" ht="18" customHeight="1" x14ac:dyDescent="0.2">
      <c r="B35" s="70"/>
      <c r="C35" s="70"/>
      <c r="D35" s="1" t="s">
        <v>9</v>
      </c>
      <c r="E35" s="1">
        <v>7.5</v>
      </c>
      <c r="F35" s="1" t="s">
        <v>0</v>
      </c>
      <c r="G35" s="97">
        <f>'20 km'!E51</f>
        <v>546585.95833333326</v>
      </c>
      <c r="H35" s="97"/>
      <c r="I35" s="97"/>
      <c r="J35" s="97"/>
      <c r="L35" s="62"/>
    </row>
    <row r="36" spans="2:13" ht="18" customHeight="1" x14ac:dyDescent="0.2">
      <c r="B36" s="70"/>
      <c r="C36" s="70"/>
      <c r="D36" s="1" t="s">
        <v>7</v>
      </c>
      <c r="E36" s="1">
        <v>4.5</v>
      </c>
      <c r="F36" s="1" t="s">
        <v>0</v>
      </c>
      <c r="G36" s="97">
        <f>'20 km'!E52</f>
        <v>349966.44166666665</v>
      </c>
      <c r="H36" s="97"/>
      <c r="I36" s="97"/>
      <c r="J36" s="97"/>
      <c r="L36" s="62"/>
    </row>
    <row r="37" spans="2:13" ht="18" customHeight="1" thickBot="1" x14ac:dyDescent="0.25">
      <c r="B37" s="71"/>
      <c r="C37" s="71"/>
      <c r="D37" s="9" t="s">
        <v>8</v>
      </c>
      <c r="E37" s="9">
        <v>3.5</v>
      </c>
      <c r="F37" s="9" t="s">
        <v>0</v>
      </c>
      <c r="G37" s="96">
        <f>'20 km'!E53</f>
        <v>284023.82499999995</v>
      </c>
      <c r="H37" s="96"/>
      <c r="I37" s="96"/>
      <c r="J37" s="96"/>
      <c r="L37" s="62"/>
    </row>
    <row r="38" spans="2:13" ht="18" customHeight="1" x14ac:dyDescent="0.2">
      <c r="B38" s="70">
        <v>30</v>
      </c>
      <c r="C38" s="70"/>
      <c r="D38" s="8" t="s">
        <v>4</v>
      </c>
      <c r="E38" s="8">
        <v>23</v>
      </c>
      <c r="F38" s="8" t="s">
        <v>0</v>
      </c>
      <c r="G38" s="98">
        <f>'30 km'!E48</f>
        <v>1994738.1833333336</v>
      </c>
      <c r="H38" s="98"/>
      <c r="I38" s="98"/>
      <c r="J38" s="98"/>
      <c r="L38" s="62"/>
    </row>
    <row r="39" spans="2:13" ht="18" customHeight="1" x14ac:dyDescent="0.2">
      <c r="B39" s="70"/>
      <c r="C39" s="70"/>
      <c r="D39" s="1" t="s">
        <v>5</v>
      </c>
      <c r="E39" s="1">
        <v>12.5</v>
      </c>
      <c r="F39" s="1" t="s">
        <v>0</v>
      </c>
      <c r="G39" s="97">
        <f>'30 km'!E49</f>
        <v>1114382.375</v>
      </c>
      <c r="H39" s="97"/>
      <c r="I39" s="97"/>
      <c r="J39" s="97"/>
      <c r="L39" s="62"/>
      <c r="M39" s="61"/>
    </row>
    <row r="40" spans="2:13" ht="18" customHeight="1" x14ac:dyDescent="0.2">
      <c r="B40" s="70"/>
      <c r="C40" s="70"/>
      <c r="D40" s="1" t="s">
        <v>6</v>
      </c>
      <c r="E40" s="1">
        <v>9</v>
      </c>
      <c r="F40" s="1" t="s">
        <v>0</v>
      </c>
      <c r="G40" s="97">
        <f>'30 km'!E50</f>
        <v>821083.21666666679</v>
      </c>
      <c r="H40" s="97"/>
      <c r="I40" s="97"/>
      <c r="J40" s="97"/>
      <c r="L40" s="62"/>
    </row>
    <row r="41" spans="2:13" ht="18" customHeight="1" x14ac:dyDescent="0.2">
      <c r="B41" s="70"/>
      <c r="C41" s="70"/>
      <c r="D41" s="1" t="s">
        <v>9</v>
      </c>
      <c r="E41" s="1">
        <v>7.5</v>
      </c>
      <c r="F41" s="1" t="s">
        <v>0</v>
      </c>
      <c r="G41" s="97">
        <f>'30 km'!E51</f>
        <v>695585.95833333326</v>
      </c>
      <c r="H41" s="97"/>
      <c r="I41" s="97"/>
      <c r="J41" s="97"/>
      <c r="L41" s="62"/>
    </row>
    <row r="42" spans="2:13" ht="18" customHeight="1" x14ac:dyDescent="0.2">
      <c r="B42" s="70"/>
      <c r="C42" s="70"/>
      <c r="D42" s="1" t="s">
        <v>7</v>
      </c>
      <c r="E42" s="1">
        <v>4.5</v>
      </c>
      <c r="F42" s="1" t="s">
        <v>0</v>
      </c>
      <c r="G42" s="97">
        <f>'30 km'!E52</f>
        <v>443966.44166666665</v>
      </c>
      <c r="H42" s="97"/>
      <c r="I42" s="97"/>
      <c r="J42" s="97"/>
      <c r="L42" s="62"/>
    </row>
    <row r="43" spans="2:13" ht="18" customHeight="1" thickBot="1" x14ac:dyDescent="0.25">
      <c r="B43" s="71"/>
      <c r="C43" s="71"/>
      <c r="D43" s="9" t="s">
        <v>8</v>
      </c>
      <c r="E43" s="9">
        <v>3.5</v>
      </c>
      <c r="F43" s="9" t="s">
        <v>0</v>
      </c>
      <c r="G43" s="96">
        <f>'30 km'!E53</f>
        <v>359523.82500000007</v>
      </c>
      <c r="H43" s="96"/>
      <c r="I43" s="96"/>
      <c r="J43" s="96"/>
    </row>
    <row r="44" spans="2:13" ht="18" customHeight="1" x14ac:dyDescent="0.2">
      <c r="B44" s="70">
        <v>40</v>
      </c>
      <c r="C44" s="70"/>
      <c r="D44" s="8" t="s">
        <v>4</v>
      </c>
      <c r="E44" s="8">
        <v>23</v>
      </c>
      <c r="F44" s="8" t="s">
        <v>0</v>
      </c>
      <c r="G44" s="98">
        <f>'40 km'!E48</f>
        <v>2427738.1833333336</v>
      </c>
      <c r="H44" s="98"/>
      <c r="I44" s="98"/>
      <c r="J44" s="98"/>
    </row>
    <row r="45" spans="2:13" ht="18" customHeight="1" x14ac:dyDescent="0.2">
      <c r="B45" s="70"/>
      <c r="C45" s="70"/>
      <c r="D45" s="1" t="s">
        <v>5</v>
      </c>
      <c r="E45" s="1">
        <v>12.5</v>
      </c>
      <c r="F45" s="1" t="s">
        <v>0</v>
      </c>
      <c r="G45" s="97">
        <f>'40 km'!E49</f>
        <v>1354882.375</v>
      </c>
      <c r="H45" s="97"/>
      <c r="I45" s="97"/>
      <c r="J45" s="97"/>
    </row>
    <row r="46" spans="2:13" ht="18" customHeight="1" x14ac:dyDescent="0.2">
      <c r="B46" s="70"/>
      <c r="C46" s="70"/>
      <c r="D46" s="1" t="s">
        <v>6</v>
      </c>
      <c r="E46" s="1">
        <v>9</v>
      </c>
      <c r="F46" s="1" t="s">
        <v>0</v>
      </c>
      <c r="G46" s="97">
        <f>'40 km'!E50</f>
        <v>997583.21666666679</v>
      </c>
      <c r="H46" s="97"/>
      <c r="I46" s="97"/>
      <c r="J46" s="97"/>
    </row>
    <row r="47" spans="2:13" ht="18" customHeight="1" x14ac:dyDescent="0.2">
      <c r="B47" s="70"/>
      <c r="C47" s="70"/>
      <c r="D47" s="1" t="s">
        <v>9</v>
      </c>
      <c r="E47" s="1">
        <v>7.5</v>
      </c>
      <c r="F47" s="1" t="s">
        <v>0</v>
      </c>
      <c r="G47" s="97">
        <f>'40 km'!E51</f>
        <v>844585.95833333349</v>
      </c>
      <c r="H47" s="97"/>
      <c r="I47" s="97"/>
      <c r="J47" s="97"/>
    </row>
    <row r="48" spans="2:13" ht="18" customHeight="1" x14ac:dyDescent="0.2">
      <c r="B48" s="70"/>
      <c r="C48" s="70"/>
      <c r="D48" s="1" t="s">
        <v>7</v>
      </c>
      <c r="E48" s="1">
        <v>4.5</v>
      </c>
      <c r="F48" s="1" t="s">
        <v>0</v>
      </c>
      <c r="G48" s="97">
        <f>'40 km'!E52</f>
        <v>537966.44166666677</v>
      </c>
      <c r="H48" s="97"/>
      <c r="I48" s="97"/>
      <c r="J48" s="97"/>
    </row>
    <row r="49" spans="2:13" ht="18" customHeight="1" thickBot="1" x14ac:dyDescent="0.25">
      <c r="B49" s="71"/>
      <c r="C49" s="71"/>
      <c r="D49" s="9" t="s">
        <v>8</v>
      </c>
      <c r="E49" s="9">
        <v>3.5</v>
      </c>
      <c r="F49" s="9" t="s">
        <v>0</v>
      </c>
      <c r="G49" s="96">
        <f>'40 km'!E53</f>
        <v>435023.82500000007</v>
      </c>
      <c r="H49" s="96"/>
      <c r="I49" s="96"/>
      <c r="J49" s="96"/>
      <c r="M49" s="61"/>
    </row>
    <row r="50" spans="2:13" ht="18" customHeight="1" x14ac:dyDescent="0.2">
      <c r="B50" s="99">
        <v>50</v>
      </c>
      <c r="C50" s="99"/>
      <c r="D50" s="8" t="s">
        <v>4</v>
      </c>
      <c r="E50" s="8">
        <v>23</v>
      </c>
      <c r="F50" s="8" t="s">
        <v>0</v>
      </c>
      <c r="G50" s="98">
        <f>'50 km'!E48</f>
        <v>2860738.1833333336</v>
      </c>
      <c r="H50" s="98"/>
      <c r="I50" s="98"/>
      <c r="J50" s="98"/>
    </row>
    <row r="51" spans="2:13" ht="18" customHeight="1" x14ac:dyDescent="0.2">
      <c r="B51" s="70"/>
      <c r="C51" s="70"/>
      <c r="D51" s="1" t="s">
        <v>5</v>
      </c>
      <c r="E51" s="1">
        <v>12.5</v>
      </c>
      <c r="F51" s="1" t="s">
        <v>0</v>
      </c>
      <c r="G51" s="97">
        <f>'50 km'!E49</f>
        <v>1595382.375</v>
      </c>
      <c r="H51" s="97"/>
      <c r="I51" s="97"/>
      <c r="J51" s="97"/>
    </row>
    <row r="52" spans="2:13" ht="18" customHeight="1" x14ac:dyDescent="0.2">
      <c r="B52" s="70"/>
      <c r="C52" s="70"/>
      <c r="D52" s="1" t="s">
        <v>6</v>
      </c>
      <c r="E52" s="1">
        <v>9</v>
      </c>
      <c r="F52" s="1" t="s">
        <v>0</v>
      </c>
      <c r="G52" s="97">
        <f>'50 km'!E50</f>
        <v>1174083.2166666666</v>
      </c>
      <c r="H52" s="97"/>
      <c r="I52" s="97"/>
      <c r="J52" s="97"/>
    </row>
    <row r="53" spans="2:13" ht="18" customHeight="1" x14ac:dyDescent="0.2">
      <c r="B53" s="70"/>
      <c r="C53" s="70"/>
      <c r="D53" s="1" t="s">
        <v>9</v>
      </c>
      <c r="E53" s="1">
        <v>7.5</v>
      </c>
      <c r="F53" s="1" t="s">
        <v>0</v>
      </c>
      <c r="G53" s="97">
        <f>'50 km'!E51</f>
        <v>993585.95833333326</v>
      </c>
      <c r="H53" s="97"/>
      <c r="I53" s="97"/>
      <c r="J53" s="97"/>
      <c r="M53" s="62"/>
    </row>
    <row r="54" spans="2:13" ht="18" customHeight="1" x14ac:dyDescent="0.2">
      <c r="B54" s="70"/>
      <c r="C54" s="70"/>
      <c r="D54" s="1" t="s">
        <v>7</v>
      </c>
      <c r="E54" s="1">
        <v>4.5</v>
      </c>
      <c r="F54" s="1" t="s">
        <v>0</v>
      </c>
      <c r="G54" s="97">
        <f>'50 km'!E52</f>
        <v>631966.44166666665</v>
      </c>
      <c r="H54" s="97"/>
      <c r="I54" s="97"/>
      <c r="J54" s="97"/>
    </row>
    <row r="55" spans="2:13" ht="18" customHeight="1" thickBot="1" x14ac:dyDescent="0.25">
      <c r="B55" s="71"/>
      <c r="C55" s="71"/>
      <c r="D55" s="9" t="s">
        <v>8</v>
      </c>
      <c r="E55" s="9">
        <v>3.5</v>
      </c>
      <c r="F55" s="9" t="s">
        <v>0</v>
      </c>
      <c r="G55" s="96">
        <f>'50 km'!E53</f>
        <v>510523.82499999995</v>
      </c>
      <c r="H55" s="96"/>
      <c r="I55" s="96"/>
      <c r="J55" s="96"/>
    </row>
    <row r="56" spans="2:13" ht="32" customHeight="1" x14ac:dyDescent="0.2">
      <c r="B56" s="67" t="s">
        <v>50</v>
      </c>
      <c r="C56" s="67"/>
      <c r="D56" s="67"/>
      <c r="E56" s="67"/>
      <c r="F56" s="67"/>
      <c r="G56" s="67"/>
      <c r="H56" s="67"/>
      <c r="I56" s="67"/>
      <c r="J56" s="67"/>
    </row>
    <row r="57" spans="2:13" ht="20" customHeight="1" x14ac:dyDescent="0.2">
      <c r="B57" s="70" t="s">
        <v>66</v>
      </c>
      <c r="C57" s="70"/>
      <c r="D57" s="70"/>
      <c r="E57" s="70"/>
      <c r="F57" s="70"/>
      <c r="G57" s="70" t="s">
        <v>67</v>
      </c>
      <c r="H57" s="70"/>
      <c r="I57" s="70"/>
      <c r="J57" s="70"/>
    </row>
    <row r="58" spans="2:13" ht="18" customHeight="1" x14ac:dyDescent="0.2">
      <c r="B58" s="70" t="s">
        <v>68</v>
      </c>
      <c r="C58" s="70"/>
      <c r="D58" s="70"/>
      <c r="E58" s="70"/>
      <c r="F58" s="70"/>
      <c r="G58" s="69">
        <f>(SUM(G26:J31))/6</f>
        <v>515380.00000000017</v>
      </c>
      <c r="H58" s="69"/>
      <c r="I58" s="69"/>
      <c r="J58" s="69"/>
    </row>
    <row r="59" spans="2:13" ht="18" customHeight="1" x14ac:dyDescent="0.2">
      <c r="B59" s="70" t="s">
        <v>69</v>
      </c>
      <c r="C59" s="70"/>
      <c r="D59" s="70"/>
      <c r="E59" s="70"/>
      <c r="F59" s="70"/>
      <c r="G59" s="69">
        <f>(SUM(G32:J37))/6</f>
        <v>710130</v>
      </c>
      <c r="H59" s="69"/>
      <c r="I59" s="69"/>
      <c r="J59" s="69"/>
    </row>
    <row r="60" spans="2:13" ht="18" customHeight="1" x14ac:dyDescent="0.2">
      <c r="B60" s="70" t="s">
        <v>70</v>
      </c>
      <c r="C60" s="70"/>
      <c r="D60" s="70"/>
      <c r="E60" s="70"/>
      <c r="F60" s="70"/>
      <c r="G60" s="69">
        <f>(SUM(G38:J43))/6</f>
        <v>904880</v>
      </c>
      <c r="H60" s="69"/>
      <c r="I60" s="69"/>
      <c r="J60" s="69"/>
    </row>
    <row r="61" spans="2:13" ht="18" customHeight="1" x14ac:dyDescent="0.2">
      <c r="B61" s="70" t="s">
        <v>71</v>
      </c>
      <c r="C61" s="70"/>
      <c r="D61" s="70"/>
      <c r="E61" s="70"/>
      <c r="F61" s="70"/>
      <c r="G61" s="69">
        <f>(SUM(G44:J49))/6</f>
        <v>1099630.0000000002</v>
      </c>
      <c r="H61" s="69"/>
      <c r="I61" s="69"/>
      <c r="J61" s="69"/>
    </row>
    <row r="62" spans="2:13" ht="18" customHeight="1" thickBot="1" x14ac:dyDescent="0.25">
      <c r="B62" s="71" t="s">
        <v>72</v>
      </c>
      <c r="C62" s="71"/>
      <c r="D62" s="71"/>
      <c r="E62" s="71"/>
      <c r="F62" s="71"/>
      <c r="G62" s="68">
        <f>(SUM(G50:J55))/6</f>
        <v>1294380</v>
      </c>
      <c r="H62" s="68"/>
      <c r="I62" s="68"/>
      <c r="J62" s="68"/>
    </row>
    <row r="63" spans="2:13" ht="32" customHeight="1" x14ac:dyDescent="0.2">
      <c r="B63" s="67" t="s">
        <v>73</v>
      </c>
      <c r="C63" s="67"/>
      <c r="D63" s="67"/>
      <c r="E63" s="67"/>
      <c r="F63" s="67"/>
      <c r="G63" s="67"/>
      <c r="H63" s="67"/>
      <c r="I63" s="67"/>
      <c r="J63" s="67"/>
    </row>
    <row r="64" spans="2:13" ht="20" customHeight="1" thickBot="1" x14ac:dyDescent="0.25">
      <c r="B64" s="68">
        <f>(SUM(G26:J55))/30</f>
        <v>904879.99999999977</v>
      </c>
      <c r="C64" s="68"/>
      <c r="D64" s="68"/>
      <c r="E64" s="68"/>
      <c r="F64" s="68"/>
      <c r="G64" s="68"/>
      <c r="H64" s="68"/>
      <c r="I64" s="68"/>
      <c r="J64" s="68"/>
    </row>
    <row r="65" spans="2:12" ht="32" customHeight="1" x14ac:dyDescent="0.2">
      <c r="B65" s="67" t="s">
        <v>74</v>
      </c>
      <c r="C65" s="67"/>
      <c r="D65" s="67"/>
      <c r="E65" s="67"/>
      <c r="F65" s="67"/>
      <c r="G65" s="67"/>
      <c r="H65" s="67"/>
      <c r="I65" s="67"/>
      <c r="J65" s="67"/>
    </row>
    <row r="66" spans="2:12" ht="20" customHeight="1" x14ac:dyDescent="0.2">
      <c r="B66" s="70" t="s">
        <v>3</v>
      </c>
      <c r="C66" s="70"/>
      <c r="D66" s="70" t="s">
        <v>39</v>
      </c>
      <c r="E66" s="70"/>
      <c r="F66" s="70"/>
      <c r="G66" s="70" t="s">
        <v>67</v>
      </c>
      <c r="H66" s="70"/>
      <c r="I66" s="70"/>
      <c r="J66" s="70"/>
    </row>
    <row r="67" spans="2:12" ht="18" customHeight="1" x14ac:dyDescent="0.2">
      <c r="B67" s="70" t="s">
        <v>4</v>
      </c>
      <c r="C67" s="70"/>
      <c r="D67" s="70">
        <v>23</v>
      </c>
      <c r="E67" s="70"/>
      <c r="F67" s="63" t="s">
        <v>0</v>
      </c>
      <c r="G67" s="69">
        <f>((G50-G44)+(G44-G38)+(G38-G32)+(G32-G26))/4</f>
        <v>433000</v>
      </c>
      <c r="H67" s="69"/>
      <c r="I67" s="69"/>
      <c r="J67" s="69"/>
    </row>
    <row r="68" spans="2:12" ht="18" customHeight="1" x14ac:dyDescent="0.2">
      <c r="B68" s="70" t="s">
        <v>5</v>
      </c>
      <c r="C68" s="70"/>
      <c r="D68" s="70">
        <v>12.5</v>
      </c>
      <c r="E68" s="70"/>
      <c r="F68" s="63" t="s">
        <v>0</v>
      </c>
      <c r="G68" s="69">
        <f>((G51-G45)+(G45-G39)+(G39-G33)+(G33-G27))/4</f>
        <v>240500</v>
      </c>
      <c r="H68" s="69"/>
      <c r="I68" s="69"/>
      <c r="J68" s="69"/>
    </row>
    <row r="69" spans="2:12" ht="18" customHeight="1" x14ac:dyDescent="0.2">
      <c r="B69" s="70" t="s">
        <v>6</v>
      </c>
      <c r="C69" s="70"/>
      <c r="D69" s="70">
        <v>9</v>
      </c>
      <c r="E69" s="70"/>
      <c r="F69" s="63" t="s">
        <v>0</v>
      </c>
      <c r="G69" s="69">
        <f t="shared" ref="G69:G72" si="0">((G52-G46)+(G46-G40)+(G40-G34)+(G34-G28))/4</f>
        <v>176499.99999999994</v>
      </c>
      <c r="H69" s="69"/>
      <c r="I69" s="69"/>
      <c r="J69" s="69"/>
    </row>
    <row r="70" spans="2:12" ht="18" customHeight="1" x14ac:dyDescent="0.2">
      <c r="B70" s="70" t="s">
        <v>9</v>
      </c>
      <c r="C70" s="70"/>
      <c r="D70" s="70">
        <v>7.5</v>
      </c>
      <c r="E70" s="70"/>
      <c r="F70" s="63" t="s">
        <v>0</v>
      </c>
      <c r="G70" s="69">
        <f t="shared" si="0"/>
        <v>148999.99999999997</v>
      </c>
      <c r="H70" s="69"/>
      <c r="I70" s="69"/>
      <c r="J70" s="69"/>
    </row>
    <row r="71" spans="2:12" ht="18" customHeight="1" x14ac:dyDescent="0.2">
      <c r="B71" s="70" t="s">
        <v>75</v>
      </c>
      <c r="C71" s="70"/>
      <c r="D71" s="70">
        <v>4.5</v>
      </c>
      <c r="E71" s="70"/>
      <c r="F71" s="63" t="s">
        <v>0</v>
      </c>
      <c r="G71" s="69">
        <f t="shared" si="0"/>
        <v>94000</v>
      </c>
      <c r="H71" s="69"/>
      <c r="I71" s="69"/>
      <c r="J71" s="69"/>
    </row>
    <row r="72" spans="2:12" ht="18" customHeight="1" thickBot="1" x14ac:dyDescent="0.25">
      <c r="B72" s="71" t="s">
        <v>76</v>
      </c>
      <c r="C72" s="71"/>
      <c r="D72" s="71">
        <v>3.5</v>
      </c>
      <c r="E72" s="71"/>
      <c r="F72" s="64" t="s">
        <v>0</v>
      </c>
      <c r="G72" s="68">
        <f t="shared" si="0"/>
        <v>75500</v>
      </c>
      <c r="H72" s="68"/>
      <c r="I72" s="68"/>
      <c r="J72" s="68"/>
      <c r="L72" s="62"/>
    </row>
  </sheetData>
  <sheetProtection algorithmName="SHA-512" hashValue="YN8INZGXySr8epNIwfBGgAhxhVSqGIlBbXigf+oxwvlhoLal5y1SX05h7ear/TdTtZyRdFRsB15LFKKD7uLWqA==" saltValue="0xRn7oEVRIHu3f/dxuzYQQ==" spinCount="100000" sheet="1" objects="1" scenarios="1"/>
  <customSheetViews>
    <customSheetView guid="{DF27A593-449F-5B4F-8C3C-F67E785DEDEC}" scale="110" showPageBreaks="1" showGridLines="0" printArea="1">
      <selection activeCell="L8" sqref="L8"/>
      <pageMargins left="0.7" right="0.7" top="0.75" bottom="0.75" header="0.3" footer="0.3"/>
      <pageSetup paperSize="9" scale="66" fitToWidth="0" fitToHeight="0" orientation="portrait" horizontalDpi="0" verticalDpi="0"/>
    </customSheetView>
  </customSheetViews>
  <mergeCells count="111">
    <mergeCell ref="B50:C55"/>
    <mergeCell ref="G55:J55"/>
    <mergeCell ref="G54:J54"/>
    <mergeCell ref="G53:J53"/>
    <mergeCell ref="G52:J52"/>
    <mergeCell ref="G51:J51"/>
    <mergeCell ref="G50:J50"/>
    <mergeCell ref="B44:C49"/>
    <mergeCell ref="G34:J34"/>
    <mergeCell ref="G49:J49"/>
    <mergeCell ref="G48:J48"/>
    <mergeCell ref="G47:J47"/>
    <mergeCell ref="G46:J46"/>
    <mergeCell ref="G45:J45"/>
    <mergeCell ref="G44:J44"/>
    <mergeCell ref="G43:J43"/>
    <mergeCell ref="G42:J42"/>
    <mergeCell ref="G41:J41"/>
    <mergeCell ref="B32:C37"/>
    <mergeCell ref="B38:C43"/>
    <mergeCell ref="G40:J40"/>
    <mergeCell ref="G31:J31"/>
    <mergeCell ref="G30:J30"/>
    <mergeCell ref="G29:J29"/>
    <mergeCell ref="G39:J39"/>
    <mergeCell ref="G38:J38"/>
    <mergeCell ref="G37:J37"/>
    <mergeCell ref="B26:C31"/>
    <mergeCell ref="G26:J26"/>
    <mergeCell ref="G27:J27"/>
    <mergeCell ref="G28:J28"/>
    <mergeCell ref="G33:J33"/>
    <mergeCell ref="G32:J32"/>
    <mergeCell ref="G36:J36"/>
    <mergeCell ref="G35:J35"/>
    <mergeCell ref="B2:J4"/>
    <mergeCell ref="B5:J5"/>
    <mergeCell ref="C6:D6"/>
    <mergeCell ref="C7:D7"/>
    <mergeCell ref="C15:F15"/>
    <mergeCell ref="B8:J9"/>
    <mergeCell ref="E6:E7"/>
    <mergeCell ref="G10:H10"/>
    <mergeCell ref="C14:F14"/>
    <mergeCell ref="C13:F13"/>
    <mergeCell ref="C12:F12"/>
    <mergeCell ref="C10:F10"/>
    <mergeCell ref="G15:H15"/>
    <mergeCell ref="G11:H11"/>
    <mergeCell ref="C11:F11"/>
    <mergeCell ref="G14:H14"/>
    <mergeCell ref="F6:J7"/>
    <mergeCell ref="G13:H13"/>
    <mergeCell ref="G12:H12"/>
    <mergeCell ref="E25:F25"/>
    <mergeCell ref="C16:F16"/>
    <mergeCell ref="G20:H20"/>
    <mergeCell ref="C20:F20"/>
    <mergeCell ref="C21:F21"/>
    <mergeCell ref="G21:H21"/>
    <mergeCell ref="G18:H18"/>
    <mergeCell ref="G17:H17"/>
    <mergeCell ref="B25:C25"/>
    <mergeCell ref="G25:J25"/>
    <mergeCell ref="C22:F22"/>
    <mergeCell ref="G22:H22"/>
    <mergeCell ref="C18:F18"/>
    <mergeCell ref="C17:F17"/>
    <mergeCell ref="G19:H19"/>
    <mergeCell ref="B24:J24"/>
    <mergeCell ref="G23:H23"/>
    <mergeCell ref="G16:H16"/>
    <mergeCell ref="C23:F23"/>
    <mergeCell ref="C19:F19"/>
    <mergeCell ref="B60:F60"/>
    <mergeCell ref="B61:F61"/>
    <mergeCell ref="B62:F62"/>
    <mergeCell ref="G62:J62"/>
    <mergeCell ref="G61:J61"/>
    <mergeCell ref="G60:J60"/>
    <mergeCell ref="B56:J56"/>
    <mergeCell ref="B57:F57"/>
    <mergeCell ref="G57:J57"/>
    <mergeCell ref="B58:F58"/>
    <mergeCell ref="B59:F59"/>
    <mergeCell ref="G59:J59"/>
    <mergeCell ref="G58:J58"/>
    <mergeCell ref="B63:J63"/>
    <mergeCell ref="B64:J64"/>
    <mergeCell ref="B65:J65"/>
    <mergeCell ref="G72:J72"/>
    <mergeCell ref="G71:J71"/>
    <mergeCell ref="G70:J70"/>
    <mergeCell ref="G69:J69"/>
    <mergeCell ref="G68:J68"/>
    <mergeCell ref="G67:J67"/>
    <mergeCell ref="G66:J66"/>
    <mergeCell ref="D67:E67"/>
    <mergeCell ref="B66:C66"/>
    <mergeCell ref="D66:F66"/>
    <mergeCell ref="B72:C72"/>
    <mergeCell ref="B71:C71"/>
    <mergeCell ref="B70:C70"/>
    <mergeCell ref="B69:C69"/>
    <mergeCell ref="B68:C68"/>
    <mergeCell ref="B67:C67"/>
    <mergeCell ref="D72:E72"/>
    <mergeCell ref="D71:E71"/>
    <mergeCell ref="D70:E70"/>
    <mergeCell ref="D69:E69"/>
    <mergeCell ref="D68:E68"/>
  </mergeCells>
  <pageMargins left="0.7" right="0.7" top="0.75" bottom="0.75" header="0.3" footer="0.3"/>
  <pageSetup paperSize="9" scale="66" fitToWidth="0" fitToHeight="0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249D5-FB99-7942-8414-220BD7731B9D}">
  <dimension ref="B1:J33"/>
  <sheetViews>
    <sheetView showGridLines="0" zoomScale="120" zoomScaleNormal="120" zoomScalePageLayoutView="80" workbookViewId="0">
      <selection activeCell="L6" sqref="L6"/>
    </sheetView>
  </sheetViews>
  <sheetFormatPr baseColWidth="10" defaultRowHeight="16" x14ac:dyDescent="0.2"/>
  <cols>
    <col min="2" max="10" width="13.83203125" customWidth="1"/>
    <col min="15" max="15" width="13" bestFit="1" customWidth="1"/>
  </cols>
  <sheetData>
    <row r="1" spans="2:10" ht="17" thickBo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0" ht="32" customHeight="1" thickBot="1" x14ac:dyDescent="0.25">
      <c r="B2" s="100" t="s">
        <v>36</v>
      </c>
      <c r="C2" s="101"/>
      <c r="D2" s="101"/>
      <c r="E2" s="101"/>
      <c r="F2" s="101"/>
      <c r="G2" s="101"/>
      <c r="H2" s="101"/>
      <c r="I2" s="101"/>
      <c r="J2" s="102"/>
    </row>
    <row r="3" spans="2:10" ht="20" customHeight="1" x14ac:dyDescent="0.2">
      <c r="B3" s="18" t="s">
        <v>3</v>
      </c>
      <c r="C3" s="103" t="s">
        <v>28</v>
      </c>
      <c r="D3" s="104"/>
      <c r="E3" s="103" t="s">
        <v>12</v>
      </c>
      <c r="F3" s="104"/>
      <c r="G3" s="103" t="s">
        <v>29</v>
      </c>
      <c r="H3" s="104"/>
      <c r="I3" s="103" t="s">
        <v>13</v>
      </c>
      <c r="J3" s="104"/>
    </row>
    <row r="4" spans="2:10" ht="18" customHeight="1" x14ac:dyDescent="0.2">
      <c r="B4" s="20" t="s">
        <v>4</v>
      </c>
      <c r="C4" s="22">
        <v>23</v>
      </c>
      <c r="D4" s="17" t="s">
        <v>0</v>
      </c>
      <c r="E4" s="111">
        <f>C4/$C$6</f>
        <v>2.5555555555555554</v>
      </c>
      <c r="F4" s="112"/>
      <c r="G4" s="23">
        <f>E4*Forside!$G$23</f>
        <v>122.66666666666666</v>
      </c>
      <c r="H4" s="17" t="s">
        <v>14</v>
      </c>
      <c r="I4" s="23">
        <f>G4*(1+Forside!$G$17)</f>
        <v>184</v>
      </c>
      <c r="J4" s="17" t="s">
        <v>14</v>
      </c>
    </row>
    <row r="5" spans="2:10" ht="18" customHeight="1" x14ac:dyDescent="0.2">
      <c r="B5" s="20" t="s">
        <v>5</v>
      </c>
      <c r="C5" s="25">
        <v>12.5</v>
      </c>
      <c r="D5" s="17" t="s">
        <v>0</v>
      </c>
      <c r="E5" s="107">
        <f t="shared" ref="E5:E9" si="0">C5/$C$6</f>
        <v>1.3888888888888888</v>
      </c>
      <c r="F5" s="108"/>
      <c r="G5" s="26">
        <f>E5*Forside!$G$23</f>
        <v>66.666666666666657</v>
      </c>
      <c r="H5" s="17" t="s">
        <v>14</v>
      </c>
      <c r="I5" s="26">
        <f>G5*(1+Forside!$G$17)</f>
        <v>99.999999999999986</v>
      </c>
      <c r="J5" s="17" t="s">
        <v>14</v>
      </c>
    </row>
    <row r="6" spans="2:10" ht="18" customHeight="1" x14ac:dyDescent="0.2">
      <c r="B6" s="20" t="s">
        <v>6</v>
      </c>
      <c r="C6" s="25">
        <v>9</v>
      </c>
      <c r="D6" s="17" t="s">
        <v>0</v>
      </c>
      <c r="E6" s="109">
        <f t="shared" si="0"/>
        <v>1</v>
      </c>
      <c r="F6" s="110"/>
      <c r="G6" s="26">
        <f>E6*Forside!$G$23</f>
        <v>48</v>
      </c>
      <c r="H6" s="17" t="s">
        <v>14</v>
      </c>
      <c r="I6" s="27">
        <f>G6*(1+Forside!$G$17)</f>
        <v>72</v>
      </c>
      <c r="J6" s="17" t="s">
        <v>14</v>
      </c>
    </row>
    <row r="7" spans="2:10" ht="18" customHeight="1" x14ac:dyDescent="0.2">
      <c r="B7" s="20" t="s">
        <v>9</v>
      </c>
      <c r="C7" s="25">
        <v>7.5</v>
      </c>
      <c r="D7" s="17" t="s">
        <v>0</v>
      </c>
      <c r="E7" s="107">
        <f t="shared" si="0"/>
        <v>0.83333333333333337</v>
      </c>
      <c r="F7" s="108"/>
      <c r="G7" s="26">
        <f>E7*Forside!$G$23</f>
        <v>40</v>
      </c>
      <c r="H7" s="17" t="s">
        <v>14</v>
      </c>
      <c r="I7" s="27">
        <f>G7*(1+Forside!$G$17)</f>
        <v>60</v>
      </c>
      <c r="J7" s="17" t="s">
        <v>14</v>
      </c>
    </row>
    <row r="8" spans="2:10" ht="18" customHeight="1" x14ac:dyDescent="0.2">
      <c r="B8" s="20" t="s">
        <v>7</v>
      </c>
      <c r="C8" s="25">
        <v>4.5</v>
      </c>
      <c r="D8" s="17" t="s">
        <v>0</v>
      </c>
      <c r="E8" s="107">
        <f t="shared" si="0"/>
        <v>0.5</v>
      </c>
      <c r="F8" s="108"/>
      <c r="G8" s="26">
        <f>E8*Forside!$G$23</f>
        <v>24</v>
      </c>
      <c r="H8" s="17" t="s">
        <v>14</v>
      </c>
      <c r="I8" s="27">
        <f>G8*(1+Forside!$G$17)</f>
        <v>36</v>
      </c>
      <c r="J8" s="17" t="s">
        <v>14</v>
      </c>
    </row>
    <row r="9" spans="2:10" ht="18" customHeight="1" thickBot="1" x14ac:dyDescent="0.25">
      <c r="B9" s="21" t="s">
        <v>8</v>
      </c>
      <c r="C9" s="28">
        <v>3.5</v>
      </c>
      <c r="D9" s="19" t="s">
        <v>0</v>
      </c>
      <c r="E9" s="105">
        <f t="shared" si="0"/>
        <v>0.3888888888888889</v>
      </c>
      <c r="F9" s="106"/>
      <c r="G9" s="29">
        <f>E9*Forside!$G$23</f>
        <v>18.666666666666668</v>
      </c>
      <c r="H9" s="19" t="s">
        <v>14</v>
      </c>
      <c r="I9" s="30">
        <f>G9*(1+Forside!$G$17)</f>
        <v>28</v>
      </c>
      <c r="J9" s="19" t="s">
        <v>14</v>
      </c>
    </row>
    <row r="10" spans="2:10" ht="20" customHeight="1" x14ac:dyDescent="0.2">
      <c r="B10" s="18" t="s">
        <v>3</v>
      </c>
      <c r="C10" s="103" t="s">
        <v>28</v>
      </c>
      <c r="D10" s="104"/>
      <c r="E10" s="103" t="s">
        <v>32</v>
      </c>
      <c r="F10" s="104"/>
      <c r="G10" s="103" t="s">
        <v>31</v>
      </c>
      <c r="H10" s="104"/>
      <c r="I10" s="103" t="s">
        <v>33</v>
      </c>
      <c r="J10" s="104"/>
    </row>
    <row r="11" spans="2:10" ht="18" customHeight="1" x14ac:dyDescent="0.2">
      <c r="B11" s="20" t="s">
        <v>4</v>
      </c>
      <c r="C11" s="22">
        <v>23</v>
      </c>
      <c r="D11" s="17" t="s">
        <v>0</v>
      </c>
      <c r="E11" s="24">
        <f>(C11*Forside!$G$15*Forside!$G$16)+200</f>
        <v>7790</v>
      </c>
      <c r="F11" s="17" t="s">
        <v>11</v>
      </c>
      <c r="G11" s="24">
        <f>(C11*Forside!$G$15*(Forside!$G$16*(1+Forside!$G$17)))+200</f>
        <v>11585</v>
      </c>
      <c r="H11" s="17" t="s">
        <v>11</v>
      </c>
      <c r="I11" s="50">
        <f>E11*Forside!$G$14</f>
        <v>1886660.1</v>
      </c>
      <c r="J11" s="17" t="s">
        <v>10</v>
      </c>
    </row>
    <row r="12" spans="2:10" ht="18" customHeight="1" x14ac:dyDescent="0.2">
      <c r="B12" s="20" t="s">
        <v>5</v>
      </c>
      <c r="C12" s="25">
        <v>12.5</v>
      </c>
      <c r="D12" s="17" t="s">
        <v>0</v>
      </c>
      <c r="E12" s="27">
        <f>(C12*Forside!$G$15*Forside!$G$16)+200</f>
        <v>4325</v>
      </c>
      <c r="F12" s="17" t="s">
        <v>11</v>
      </c>
      <c r="G12" s="26">
        <f>(C12*Forside!$G$15*(Forside!$G$16*(1+Forside!$G$17)))+200</f>
        <v>6387.5</v>
      </c>
      <c r="H12" s="17" t="s">
        <v>11</v>
      </c>
      <c r="I12" s="51">
        <f>E12*Forside!$G$14</f>
        <v>1047471.75</v>
      </c>
      <c r="J12" s="17" t="s">
        <v>10</v>
      </c>
    </row>
    <row r="13" spans="2:10" ht="18" customHeight="1" x14ac:dyDescent="0.2">
      <c r="B13" s="20" t="s">
        <v>6</v>
      </c>
      <c r="C13" s="25">
        <v>9</v>
      </c>
      <c r="D13" s="17" t="s">
        <v>0</v>
      </c>
      <c r="E13" s="27">
        <f>(C13*Forside!$G$15*Forside!$G$16)+200</f>
        <v>3170</v>
      </c>
      <c r="F13" s="17" t="s">
        <v>11</v>
      </c>
      <c r="G13" s="27">
        <f>(C13*Forside!$G$15*(Forside!$G$16*(1+Forside!$G$17)))+200</f>
        <v>4655</v>
      </c>
      <c r="H13" s="17" t="s">
        <v>11</v>
      </c>
      <c r="I13" s="51">
        <f>E13*Forside!$G$14</f>
        <v>767742.3</v>
      </c>
      <c r="J13" s="17" t="s">
        <v>10</v>
      </c>
    </row>
    <row r="14" spans="2:10" ht="18" customHeight="1" x14ac:dyDescent="0.2">
      <c r="B14" s="20" t="s">
        <v>9</v>
      </c>
      <c r="C14" s="25">
        <v>7.5</v>
      </c>
      <c r="D14" s="17" t="s">
        <v>0</v>
      </c>
      <c r="E14" s="27">
        <f>(C14*Forside!$G$15*Forside!$G$16)+200</f>
        <v>2675</v>
      </c>
      <c r="F14" s="17" t="s">
        <v>11</v>
      </c>
      <c r="G14" s="26">
        <f>(C14*Forside!$G$15*(Forside!$G$16*(1+Forside!$G$17)))+200</f>
        <v>3912.5</v>
      </c>
      <c r="H14" s="17" t="s">
        <v>11</v>
      </c>
      <c r="I14" s="51">
        <f>E14*Forside!$G$14</f>
        <v>647858.25</v>
      </c>
      <c r="J14" s="17" t="s">
        <v>10</v>
      </c>
    </row>
    <row r="15" spans="2:10" ht="18" customHeight="1" x14ac:dyDescent="0.2">
      <c r="B15" s="20" t="s">
        <v>7</v>
      </c>
      <c r="C15" s="25">
        <v>4.5</v>
      </c>
      <c r="D15" s="17" t="s">
        <v>0</v>
      </c>
      <c r="E15" s="27">
        <f>(C15*Forside!$G$15*Forside!$G$16)+200</f>
        <v>1685</v>
      </c>
      <c r="F15" s="17" t="s">
        <v>11</v>
      </c>
      <c r="G15" s="26">
        <f>(C15*Forside!$G$15*(Forside!$G$16*(1+Forside!$G$17)))+200</f>
        <v>2427.5</v>
      </c>
      <c r="H15" s="17" t="s">
        <v>11</v>
      </c>
      <c r="I15" s="51">
        <f>E15*Forside!$G$14</f>
        <v>408090.15</v>
      </c>
      <c r="J15" s="17" t="s">
        <v>10</v>
      </c>
    </row>
    <row r="16" spans="2:10" ht="18" customHeight="1" thickBot="1" x14ac:dyDescent="0.25">
      <c r="B16" s="21" t="s">
        <v>8</v>
      </c>
      <c r="C16" s="28">
        <v>3.5</v>
      </c>
      <c r="D16" s="19" t="s">
        <v>0</v>
      </c>
      <c r="E16" s="30">
        <f>(C16*Forside!$G$15*Forside!$G$16)+200</f>
        <v>1355</v>
      </c>
      <c r="F16" s="19" t="s">
        <v>11</v>
      </c>
      <c r="G16" s="29">
        <f>(C16*Forside!$G$15*(Forside!$G$16*(1+Forside!$G$17)))+200</f>
        <v>1932.5</v>
      </c>
      <c r="H16" s="19" t="s">
        <v>11</v>
      </c>
      <c r="I16" s="52">
        <f>E16*Forside!$G$14</f>
        <v>328167.45</v>
      </c>
      <c r="J16" s="19" t="s">
        <v>10</v>
      </c>
    </row>
    <row r="17" spans="2:10" ht="20" customHeight="1" x14ac:dyDescent="0.2">
      <c r="B17" s="18" t="s">
        <v>3</v>
      </c>
      <c r="C17" s="103" t="s">
        <v>28</v>
      </c>
      <c r="D17" s="104"/>
      <c r="E17" s="120" t="s">
        <v>34</v>
      </c>
      <c r="F17" s="103"/>
      <c r="G17" s="104"/>
      <c r="H17" s="103" t="s">
        <v>35</v>
      </c>
      <c r="I17" s="103"/>
      <c r="J17" s="104"/>
    </row>
    <row r="18" spans="2:10" ht="18" customHeight="1" x14ac:dyDescent="0.2">
      <c r="B18" s="20" t="s">
        <v>4</v>
      </c>
      <c r="C18" s="22">
        <v>23</v>
      </c>
      <c r="D18" s="17" t="s">
        <v>0</v>
      </c>
      <c r="E18" s="124">
        <f>ROUNDUP((E11/Forside!$G$21),0)</f>
        <v>866</v>
      </c>
      <c r="F18" s="125"/>
      <c r="G18" s="126"/>
      <c r="H18" s="116">
        <f>ROUNDUP((G11/Forside!$G$21),0)</f>
        <v>1288</v>
      </c>
      <c r="I18" s="117"/>
      <c r="J18" s="118"/>
    </row>
    <row r="19" spans="2:10" ht="18" customHeight="1" x14ac:dyDescent="0.2">
      <c r="B19" s="20" t="s">
        <v>5</v>
      </c>
      <c r="C19" s="25">
        <v>12.5</v>
      </c>
      <c r="D19" s="17" t="s">
        <v>0</v>
      </c>
      <c r="E19" s="124">
        <f>ROUNDUP((E12/Forside!$G$21),0)</f>
        <v>481</v>
      </c>
      <c r="F19" s="125"/>
      <c r="G19" s="126"/>
      <c r="H19" s="116">
        <f>ROUNDUP((G12/Forside!$G$21),0)</f>
        <v>710</v>
      </c>
      <c r="I19" s="117"/>
      <c r="J19" s="118"/>
    </row>
    <row r="20" spans="2:10" ht="18" customHeight="1" x14ac:dyDescent="0.2">
      <c r="B20" s="20" t="s">
        <v>6</v>
      </c>
      <c r="C20" s="25">
        <v>9</v>
      </c>
      <c r="D20" s="17" t="s">
        <v>0</v>
      </c>
      <c r="E20" s="124">
        <f>ROUNDUP((E13/Forside!$G$21),0)</f>
        <v>353</v>
      </c>
      <c r="F20" s="125"/>
      <c r="G20" s="126"/>
      <c r="H20" s="116">
        <f>ROUNDUP((G13/Forside!$G$21),0)</f>
        <v>518</v>
      </c>
      <c r="I20" s="117"/>
      <c r="J20" s="118"/>
    </row>
    <row r="21" spans="2:10" ht="18" customHeight="1" x14ac:dyDescent="0.2">
      <c r="B21" s="20" t="s">
        <v>9</v>
      </c>
      <c r="C21" s="25">
        <v>7.5</v>
      </c>
      <c r="D21" s="17" t="s">
        <v>0</v>
      </c>
      <c r="E21" s="124">
        <f>ROUNDUP((E14/Forside!$G$21),0)</f>
        <v>298</v>
      </c>
      <c r="F21" s="125"/>
      <c r="G21" s="126"/>
      <c r="H21" s="116">
        <f>ROUNDUP((G14/Forside!$G$21),0)</f>
        <v>435</v>
      </c>
      <c r="I21" s="117"/>
      <c r="J21" s="118"/>
    </row>
    <row r="22" spans="2:10" ht="18" customHeight="1" x14ac:dyDescent="0.2">
      <c r="B22" s="20" t="s">
        <v>7</v>
      </c>
      <c r="C22" s="25">
        <v>4.5</v>
      </c>
      <c r="D22" s="17" t="s">
        <v>0</v>
      </c>
      <c r="E22" s="124">
        <f>ROUNDUP((E15/Forside!$G$21),0)</f>
        <v>188</v>
      </c>
      <c r="F22" s="125"/>
      <c r="G22" s="126"/>
      <c r="H22" s="116">
        <f>ROUNDUP((G15/Forside!$G$21),0)</f>
        <v>270</v>
      </c>
      <c r="I22" s="117"/>
      <c r="J22" s="118"/>
    </row>
    <row r="23" spans="2:10" ht="18" customHeight="1" thickBot="1" x14ac:dyDescent="0.25">
      <c r="B23" s="21" t="s">
        <v>8</v>
      </c>
      <c r="C23" s="28">
        <v>3.5</v>
      </c>
      <c r="D23" s="19" t="s">
        <v>0</v>
      </c>
      <c r="E23" s="121">
        <f>ROUNDUP((E16/Forside!$G$21),0)</f>
        <v>151</v>
      </c>
      <c r="F23" s="122"/>
      <c r="G23" s="123"/>
      <c r="H23" s="113">
        <f>ROUNDUP((G16/Forside!$G$21),0)</f>
        <v>215</v>
      </c>
      <c r="I23" s="114"/>
      <c r="J23" s="115"/>
    </row>
    <row r="24" spans="2:10" ht="18" x14ac:dyDescent="0.2">
      <c r="B24" s="15"/>
      <c r="C24" s="119"/>
      <c r="D24" s="119"/>
      <c r="E24" s="3"/>
      <c r="F24" s="3"/>
      <c r="G24" s="3"/>
      <c r="H24" s="3"/>
      <c r="I24" s="3"/>
      <c r="J24" s="3"/>
    </row>
    <row r="25" spans="2:10" ht="18" x14ac:dyDescent="0.2">
      <c r="B25" s="15"/>
      <c r="E25" s="3"/>
      <c r="F25" s="3"/>
      <c r="G25" s="3"/>
      <c r="H25" s="3"/>
      <c r="I25" s="3"/>
      <c r="J25" s="3"/>
    </row>
    <row r="26" spans="2:10" ht="18" x14ac:dyDescent="0.2">
      <c r="B26" s="15"/>
      <c r="E26" s="3"/>
      <c r="F26" s="3"/>
      <c r="G26" s="3"/>
      <c r="H26" s="3"/>
      <c r="I26" s="3"/>
      <c r="J26" s="3"/>
    </row>
    <row r="27" spans="2:10" ht="18" x14ac:dyDescent="0.2">
      <c r="B27" s="15"/>
      <c r="E27" s="3"/>
      <c r="F27" s="3"/>
      <c r="G27" s="3"/>
      <c r="H27" s="3"/>
      <c r="I27" s="3"/>
      <c r="J27" s="3"/>
    </row>
    <row r="28" spans="2:10" ht="18" x14ac:dyDescent="0.2">
      <c r="B28" s="15"/>
      <c r="E28" s="3"/>
      <c r="F28" s="53"/>
      <c r="G28" s="3"/>
      <c r="H28" s="3"/>
      <c r="I28" s="3"/>
      <c r="J28" s="3"/>
    </row>
    <row r="29" spans="2:10" ht="18" x14ac:dyDescent="0.2">
      <c r="B29" s="15"/>
      <c r="E29" s="3"/>
      <c r="F29" s="53"/>
      <c r="G29" s="3"/>
      <c r="H29" s="3"/>
      <c r="I29" s="3"/>
      <c r="J29" s="3"/>
    </row>
    <row r="30" spans="2:10" ht="18" x14ac:dyDescent="0.2">
      <c r="B30" s="15"/>
      <c r="E30" s="3"/>
      <c r="F30" s="53"/>
      <c r="G30" s="3"/>
      <c r="H30" s="3"/>
      <c r="I30" s="3"/>
      <c r="J30" s="3"/>
    </row>
    <row r="31" spans="2:10" x14ac:dyDescent="0.2">
      <c r="F31" s="53"/>
    </row>
    <row r="32" spans="2:10" x14ac:dyDescent="0.2">
      <c r="F32" s="53"/>
    </row>
    <row r="33" spans="6:6" x14ac:dyDescent="0.2">
      <c r="F33" s="53"/>
    </row>
  </sheetData>
  <sheetProtection algorithmName="SHA-512" hashValue="2rU26N9JoTPHWCbU2yUXQLSxIJhoAULzA4AVsImECSC5pvrQPKfimDhQJdAhmiFAKykaOlY78Vocn6TQ/O1zTQ==" saltValue="J6B+zS9/NmRxuqsOKKfgpg==" spinCount="100000" sheet="1" objects="1" scenarios="1"/>
  <customSheetViews>
    <customSheetView guid="{DF27A593-449F-5B4F-8C3C-F67E785DEDEC}" scale="120" showPageBreaks="1" showGridLines="0">
      <selection activeCell="L11" sqref="L11"/>
      <pageMargins left="0.7" right="0.7" top="0.75" bottom="0.75" header="0.3" footer="0.3"/>
      <pageSetup paperSize="9" orientation="portrait" horizontalDpi="0" verticalDpi="0"/>
    </customSheetView>
  </customSheetViews>
  <mergeCells count="31">
    <mergeCell ref="C17:D17"/>
    <mergeCell ref="C24:D24"/>
    <mergeCell ref="E17:G17"/>
    <mergeCell ref="E23:G23"/>
    <mergeCell ref="E22:G22"/>
    <mergeCell ref="E21:G21"/>
    <mergeCell ref="E20:G20"/>
    <mergeCell ref="E19:G19"/>
    <mergeCell ref="E18:G18"/>
    <mergeCell ref="H17:J17"/>
    <mergeCell ref="H23:J23"/>
    <mergeCell ref="H22:J22"/>
    <mergeCell ref="H21:J21"/>
    <mergeCell ref="H20:J20"/>
    <mergeCell ref="H19:J19"/>
    <mergeCell ref="H18:J18"/>
    <mergeCell ref="B2:J2"/>
    <mergeCell ref="I3:J3"/>
    <mergeCell ref="C10:D10"/>
    <mergeCell ref="I10:J10"/>
    <mergeCell ref="E9:F9"/>
    <mergeCell ref="E8:F8"/>
    <mergeCell ref="E7:F7"/>
    <mergeCell ref="E6:F6"/>
    <mergeCell ref="E5:F5"/>
    <mergeCell ref="E4:F4"/>
    <mergeCell ref="E10:F10"/>
    <mergeCell ref="G10:H10"/>
    <mergeCell ref="C3:D3"/>
    <mergeCell ref="E3:F3"/>
    <mergeCell ref="G3:H3"/>
  </mergeCells>
  <phoneticPr fontId="11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B1B9E-D190-8E40-A85A-7CA9BA303786}">
  <dimension ref="B1:L53"/>
  <sheetViews>
    <sheetView showGridLines="0" zoomScaleNormal="100" workbookViewId="0">
      <selection activeCell="L40" sqref="L40"/>
    </sheetView>
  </sheetViews>
  <sheetFormatPr baseColWidth="10" defaultRowHeight="16" x14ac:dyDescent="0.2"/>
  <cols>
    <col min="2" max="10" width="13.83203125" customWidth="1"/>
    <col min="12" max="12" width="12.5" bestFit="1" customWidth="1"/>
  </cols>
  <sheetData>
    <row r="1" spans="2:10" ht="17" thickBo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0" ht="32" customHeight="1" thickBot="1" x14ac:dyDescent="0.25">
      <c r="B2" s="100" t="s">
        <v>44</v>
      </c>
      <c r="C2" s="101"/>
      <c r="D2" s="101"/>
      <c r="E2" s="101"/>
      <c r="F2" s="101"/>
      <c r="G2" s="101"/>
      <c r="H2" s="101"/>
      <c r="I2" s="101"/>
      <c r="J2" s="102"/>
    </row>
    <row r="3" spans="2:10" ht="20" customHeight="1" x14ac:dyDescent="0.2">
      <c r="B3" s="42" t="s">
        <v>3</v>
      </c>
      <c r="C3" s="120" t="s">
        <v>39</v>
      </c>
      <c r="D3" s="104"/>
      <c r="E3" s="120" t="s">
        <v>45</v>
      </c>
      <c r="F3" s="104"/>
      <c r="G3" s="120" t="s">
        <v>40</v>
      </c>
      <c r="H3" s="104"/>
      <c r="I3" s="103" t="s">
        <v>63</v>
      </c>
      <c r="J3" s="104"/>
    </row>
    <row r="4" spans="2:10" ht="18" customHeight="1" x14ac:dyDescent="0.2">
      <c r="B4" s="36" t="s">
        <v>4</v>
      </c>
      <c r="C4" s="41">
        <v>23</v>
      </c>
      <c r="D4" s="33" t="s">
        <v>0</v>
      </c>
      <c r="E4" s="148">
        <v>10</v>
      </c>
      <c r="F4" s="151" t="s">
        <v>37</v>
      </c>
      <c r="G4" s="153">
        <f>(2*(E4/Forside!G18))+(Forside!G20/60)</f>
        <v>0.56666666666666665</v>
      </c>
      <c r="H4" s="151" t="s">
        <v>38</v>
      </c>
      <c r="I4" s="23">
        <f>$G$4*Mellomregning!E18</f>
        <v>490.73333333333335</v>
      </c>
      <c r="J4" s="33" t="s">
        <v>14</v>
      </c>
    </row>
    <row r="5" spans="2:10" ht="18" customHeight="1" x14ac:dyDescent="0.2">
      <c r="B5" s="36" t="s">
        <v>5</v>
      </c>
      <c r="C5" s="37">
        <v>12.5</v>
      </c>
      <c r="D5" s="33" t="s">
        <v>0</v>
      </c>
      <c r="E5" s="149"/>
      <c r="F5" s="151"/>
      <c r="G5" s="154"/>
      <c r="H5" s="151"/>
      <c r="I5" s="26">
        <f>$G$4*Mellomregning!E19</f>
        <v>272.56666666666666</v>
      </c>
      <c r="J5" s="7" t="s">
        <v>14</v>
      </c>
    </row>
    <row r="6" spans="2:10" ht="18" customHeight="1" x14ac:dyDescent="0.2">
      <c r="B6" s="36" t="s">
        <v>6</v>
      </c>
      <c r="C6" s="38">
        <v>9</v>
      </c>
      <c r="D6" s="7" t="s">
        <v>0</v>
      </c>
      <c r="E6" s="149"/>
      <c r="F6" s="151"/>
      <c r="G6" s="154"/>
      <c r="H6" s="151"/>
      <c r="I6" s="26">
        <f>$G$4*Mellomregning!E20</f>
        <v>200.03333333333333</v>
      </c>
      <c r="J6" s="7" t="s">
        <v>14</v>
      </c>
    </row>
    <row r="7" spans="2:10" ht="18" customHeight="1" x14ac:dyDescent="0.2">
      <c r="B7" s="36" t="s">
        <v>9</v>
      </c>
      <c r="C7" s="38">
        <v>7.5</v>
      </c>
      <c r="D7" s="7" t="s">
        <v>0</v>
      </c>
      <c r="E7" s="149"/>
      <c r="F7" s="151"/>
      <c r="G7" s="154"/>
      <c r="H7" s="151"/>
      <c r="I7" s="26">
        <f>$G$4*Mellomregning!E21</f>
        <v>168.86666666666667</v>
      </c>
      <c r="J7" s="7" t="s">
        <v>14</v>
      </c>
    </row>
    <row r="8" spans="2:10" ht="18" customHeight="1" x14ac:dyDescent="0.2">
      <c r="B8" s="36" t="s">
        <v>7</v>
      </c>
      <c r="C8" s="38">
        <v>4.5</v>
      </c>
      <c r="D8" s="7" t="s">
        <v>0</v>
      </c>
      <c r="E8" s="149"/>
      <c r="F8" s="151"/>
      <c r="G8" s="154"/>
      <c r="H8" s="151"/>
      <c r="I8" s="26">
        <f>$G$4*Mellomregning!E22</f>
        <v>106.53333333333333</v>
      </c>
      <c r="J8" s="7" t="s">
        <v>14</v>
      </c>
    </row>
    <row r="9" spans="2:10" ht="18" customHeight="1" x14ac:dyDescent="0.2">
      <c r="B9" s="8" t="s">
        <v>8</v>
      </c>
      <c r="C9" s="39">
        <v>3.5</v>
      </c>
      <c r="D9" s="34" t="s">
        <v>0</v>
      </c>
      <c r="E9" s="150"/>
      <c r="F9" s="152"/>
      <c r="G9" s="155"/>
      <c r="H9" s="152"/>
      <c r="I9" s="40">
        <f>$G$4*Mellomregning!E23</f>
        <v>85.566666666666663</v>
      </c>
      <c r="J9" s="34" t="s">
        <v>14</v>
      </c>
    </row>
    <row r="10" spans="2:10" ht="20" customHeight="1" x14ac:dyDescent="0.2">
      <c r="B10" s="14" t="s">
        <v>3</v>
      </c>
      <c r="C10" s="147" t="s">
        <v>39</v>
      </c>
      <c r="D10" s="146"/>
      <c r="E10" s="147" t="s">
        <v>64</v>
      </c>
      <c r="F10" s="146"/>
      <c r="G10" s="147" t="s">
        <v>41</v>
      </c>
      <c r="H10" s="146"/>
      <c r="I10" s="145" t="s">
        <v>42</v>
      </c>
      <c r="J10" s="146"/>
    </row>
    <row r="11" spans="2:10" ht="18" customHeight="1" x14ac:dyDescent="0.2">
      <c r="B11" s="36" t="s">
        <v>4</v>
      </c>
      <c r="C11" s="41">
        <v>23</v>
      </c>
      <c r="D11" s="33" t="s">
        <v>0</v>
      </c>
      <c r="E11" s="44">
        <f>I4*Forside!$G$12</f>
        <v>613416.66666666663</v>
      </c>
      <c r="F11" s="7" t="s">
        <v>10</v>
      </c>
      <c r="G11" s="44">
        <f>Mellomregning!G4*Forside!$G$10</f>
        <v>184000</v>
      </c>
      <c r="H11" s="7" t="s">
        <v>10</v>
      </c>
      <c r="I11" s="47">
        <f>Mellomregning!G4*Forside!$G$11</f>
        <v>122666.66666666666</v>
      </c>
      <c r="J11" s="7" t="s">
        <v>10</v>
      </c>
    </row>
    <row r="12" spans="2:10" ht="18" customHeight="1" x14ac:dyDescent="0.2">
      <c r="B12" s="36" t="s">
        <v>5</v>
      </c>
      <c r="C12" s="37">
        <v>12.5</v>
      </c>
      <c r="D12" s="33" t="s">
        <v>0</v>
      </c>
      <c r="E12" s="45">
        <f>I5*Forside!$G$12</f>
        <v>340708.33333333331</v>
      </c>
      <c r="F12" s="7" t="s">
        <v>10</v>
      </c>
      <c r="G12" s="45">
        <f>Mellomregning!G5*Forside!$G$10</f>
        <v>99999.999999999985</v>
      </c>
      <c r="H12" s="7" t="s">
        <v>10</v>
      </c>
      <c r="I12" s="48">
        <f>Mellomregning!G5*Forside!$G$11</f>
        <v>66666.666666666657</v>
      </c>
      <c r="J12" s="7" t="s">
        <v>10</v>
      </c>
    </row>
    <row r="13" spans="2:10" ht="18" customHeight="1" x14ac:dyDescent="0.2">
      <c r="B13" s="36" t="s">
        <v>6</v>
      </c>
      <c r="C13" s="38">
        <v>9</v>
      </c>
      <c r="D13" s="7" t="s">
        <v>0</v>
      </c>
      <c r="E13" s="45">
        <f>I6*Forside!$G$12</f>
        <v>250041.66666666666</v>
      </c>
      <c r="F13" s="7" t="s">
        <v>10</v>
      </c>
      <c r="G13" s="45">
        <f>Mellomregning!G6*Forside!$G$10</f>
        <v>72000</v>
      </c>
      <c r="H13" s="7" t="s">
        <v>10</v>
      </c>
      <c r="I13" s="48">
        <f>Mellomregning!G6*Forside!$G$11</f>
        <v>48000</v>
      </c>
      <c r="J13" s="7" t="s">
        <v>10</v>
      </c>
    </row>
    <row r="14" spans="2:10" ht="18" customHeight="1" x14ac:dyDescent="0.2">
      <c r="B14" s="36" t="s">
        <v>9</v>
      </c>
      <c r="C14" s="38">
        <v>7.5</v>
      </c>
      <c r="D14" s="7" t="s">
        <v>0</v>
      </c>
      <c r="E14" s="45">
        <f>I7*Forside!$G$12</f>
        <v>211083.33333333334</v>
      </c>
      <c r="F14" s="7" t="s">
        <v>10</v>
      </c>
      <c r="G14" s="45">
        <f>Mellomregning!G7*Forside!$G$10</f>
        <v>60000</v>
      </c>
      <c r="H14" s="7" t="s">
        <v>10</v>
      </c>
      <c r="I14" s="48">
        <f>Mellomregning!G7*Forside!$G$11</f>
        <v>40000</v>
      </c>
      <c r="J14" s="7" t="s">
        <v>10</v>
      </c>
    </row>
    <row r="15" spans="2:10" ht="18" customHeight="1" x14ac:dyDescent="0.2">
      <c r="B15" s="36" t="s">
        <v>7</v>
      </c>
      <c r="C15" s="38">
        <v>4.5</v>
      </c>
      <c r="D15" s="7" t="s">
        <v>0</v>
      </c>
      <c r="E15" s="45">
        <f>I8*Forside!$G$12</f>
        <v>133166.66666666666</v>
      </c>
      <c r="F15" s="7" t="s">
        <v>10</v>
      </c>
      <c r="G15" s="45">
        <f>Mellomregning!G8*Forside!$G$10</f>
        <v>36000</v>
      </c>
      <c r="H15" s="7" t="s">
        <v>10</v>
      </c>
      <c r="I15" s="48">
        <f>Mellomregning!G8*Forside!$G$11</f>
        <v>24000</v>
      </c>
      <c r="J15" s="7" t="s">
        <v>10</v>
      </c>
    </row>
    <row r="16" spans="2:10" ht="18" customHeight="1" x14ac:dyDescent="0.2">
      <c r="B16" s="8" t="s">
        <v>8</v>
      </c>
      <c r="C16" s="39">
        <v>3.5</v>
      </c>
      <c r="D16" s="34" t="s">
        <v>0</v>
      </c>
      <c r="E16" s="46">
        <f>I9*Forside!$G$12</f>
        <v>106958.33333333333</v>
      </c>
      <c r="F16" s="34" t="s">
        <v>10</v>
      </c>
      <c r="G16" s="46">
        <f>Mellomregning!G9*Forside!$G$10</f>
        <v>28000</v>
      </c>
      <c r="H16" s="34" t="s">
        <v>10</v>
      </c>
      <c r="I16" s="49">
        <f>Mellomregning!G9*Forside!$G$11</f>
        <v>18666.666666666668</v>
      </c>
      <c r="J16" s="34" t="s">
        <v>10</v>
      </c>
    </row>
    <row r="17" spans="2:12" ht="20" customHeight="1" x14ac:dyDescent="0.2">
      <c r="B17" s="14" t="s">
        <v>3</v>
      </c>
      <c r="C17" s="147" t="s">
        <v>39</v>
      </c>
      <c r="D17" s="146"/>
      <c r="E17" s="145" t="s">
        <v>43</v>
      </c>
      <c r="F17" s="145"/>
      <c r="G17" s="145"/>
      <c r="H17" s="145"/>
      <c r="I17" s="145"/>
      <c r="J17" s="146"/>
    </row>
    <row r="18" spans="2:12" ht="18" customHeight="1" x14ac:dyDescent="0.2">
      <c r="B18" s="36" t="s">
        <v>4</v>
      </c>
      <c r="C18" s="41">
        <v>23</v>
      </c>
      <c r="D18" s="33" t="s">
        <v>0</v>
      </c>
      <c r="E18" s="127">
        <f>E11+G11+I11+Mellomregning!I11</f>
        <v>2806743.4333333336</v>
      </c>
      <c r="F18" s="128"/>
      <c r="G18" s="128"/>
      <c r="H18" s="128"/>
      <c r="I18" s="128"/>
      <c r="J18" s="129"/>
      <c r="L18" s="66"/>
    </row>
    <row r="19" spans="2:12" ht="18" customHeight="1" x14ac:dyDescent="0.2">
      <c r="B19" s="36" t="s">
        <v>5</v>
      </c>
      <c r="C19" s="37">
        <v>12.5</v>
      </c>
      <c r="D19" s="33" t="s">
        <v>0</v>
      </c>
      <c r="E19" s="142">
        <f>E12+G12+I12+Mellomregning!I12</f>
        <v>1554846.75</v>
      </c>
      <c r="F19" s="143"/>
      <c r="G19" s="143"/>
      <c r="H19" s="143"/>
      <c r="I19" s="143"/>
      <c r="J19" s="144"/>
    </row>
    <row r="20" spans="2:12" ht="18" customHeight="1" x14ac:dyDescent="0.2">
      <c r="B20" s="36" t="s">
        <v>6</v>
      </c>
      <c r="C20" s="38">
        <v>9</v>
      </c>
      <c r="D20" s="7" t="s">
        <v>0</v>
      </c>
      <c r="E20" s="142">
        <f>E13+G13+I13+Mellomregning!I13</f>
        <v>1137783.9666666668</v>
      </c>
      <c r="F20" s="143"/>
      <c r="G20" s="143"/>
      <c r="H20" s="143"/>
      <c r="I20" s="143"/>
      <c r="J20" s="144"/>
    </row>
    <row r="21" spans="2:12" ht="18" customHeight="1" x14ac:dyDescent="0.2">
      <c r="B21" s="36" t="s">
        <v>9</v>
      </c>
      <c r="C21" s="38">
        <v>7.5</v>
      </c>
      <c r="D21" s="7" t="s">
        <v>0</v>
      </c>
      <c r="E21" s="142">
        <f>E14+G14+I14+Mellomregning!I14</f>
        <v>958941.58333333337</v>
      </c>
      <c r="F21" s="143"/>
      <c r="G21" s="143"/>
      <c r="H21" s="143"/>
      <c r="I21" s="143"/>
      <c r="J21" s="144"/>
    </row>
    <row r="22" spans="2:12" ht="18" customHeight="1" x14ac:dyDescent="0.2">
      <c r="B22" s="36" t="s">
        <v>7</v>
      </c>
      <c r="C22" s="38">
        <v>4.5</v>
      </c>
      <c r="D22" s="7" t="s">
        <v>0</v>
      </c>
      <c r="E22" s="142">
        <f>E15+G15+I15+Mellomregning!I15</f>
        <v>601256.81666666665</v>
      </c>
      <c r="F22" s="143"/>
      <c r="G22" s="143"/>
      <c r="H22" s="143"/>
      <c r="I22" s="143"/>
      <c r="J22" s="144"/>
    </row>
    <row r="23" spans="2:12" ht="18" customHeight="1" thickBot="1" x14ac:dyDescent="0.25">
      <c r="B23" s="57" t="s">
        <v>8</v>
      </c>
      <c r="C23" s="58">
        <v>3.5</v>
      </c>
      <c r="D23" s="12" t="s">
        <v>0</v>
      </c>
      <c r="E23" s="139">
        <f>E16+G16+I16+Mellomregning!I16</f>
        <v>481792.44999999995</v>
      </c>
      <c r="F23" s="140"/>
      <c r="G23" s="140"/>
      <c r="H23" s="140"/>
      <c r="I23" s="140"/>
      <c r="J23" s="141"/>
    </row>
    <row r="24" spans="2:12" ht="32" customHeight="1" thickBot="1" x14ac:dyDescent="0.25">
      <c r="B24" s="100" t="s">
        <v>46</v>
      </c>
      <c r="C24" s="101"/>
      <c r="D24" s="101"/>
      <c r="E24" s="101"/>
      <c r="F24" s="101"/>
      <c r="G24" s="101"/>
      <c r="H24" s="101"/>
      <c r="I24" s="101"/>
      <c r="J24" s="102"/>
    </row>
    <row r="25" spans="2:12" ht="20" customHeight="1" x14ac:dyDescent="0.2">
      <c r="B25" s="42" t="s">
        <v>3</v>
      </c>
      <c r="C25" s="120" t="s">
        <v>39</v>
      </c>
      <c r="D25" s="104"/>
      <c r="E25" s="120" t="s">
        <v>49</v>
      </c>
      <c r="F25" s="104"/>
      <c r="G25" s="120" t="s">
        <v>40</v>
      </c>
      <c r="H25" s="104"/>
      <c r="I25" s="103" t="s">
        <v>63</v>
      </c>
      <c r="J25" s="104"/>
    </row>
    <row r="26" spans="2:12" ht="18" customHeight="1" x14ac:dyDescent="0.2">
      <c r="B26" s="36" t="s">
        <v>4</v>
      </c>
      <c r="C26" s="41">
        <v>23</v>
      </c>
      <c r="D26" s="33" t="s">
        <v>0</v>
      </c>
      <c r="E26" s="148">
        <v>5</v>
      </c>
      <c r="F26" s="151" t="s">
        <v>37</v>
      </c>
      <c r="G26" s="153">
        <f>(2*(E26/Forside!G19))+(Forside!G20/60)</f>
        <v>0.5</v>
      </c>
      <c r="H26" s="151" t="s">
        <v>38</v>
      </c>
      <c r="I26" s="54">
        <f>$G$26*Mellomregning!H18</f>
        <v>644</v>
      </c>
      <c r="J26" s="7" t="s">
        <v>14</v>
      </c>
    </row>
    <row r="27" spans="2:12" ht="18" customHeight="1" x14ac:dyDescent="0.2">
      <c r="B27" s="36" t="s">
        <v>5</v>
      </c>
      <c r="C27" s="37">
        <v>12.5</v>
      </c>
      <c r="D27" s="33" t="s">
        <v>0</v>
      </c>
      <c r="E27" s="149"/>
      <c r="F27" s="151"/>
      <c r="G27" s="154"/>
      <c r="H27" s="151"/>
      <c r="I27" s="55">
        <f>$G$26*Mellomregning!H19</f>
        <v>355</v>
      </c>
      <c r="J27" s="7" t="s">
        <v>14</v>
      </c>
    </row>
    <row r="28" spans="2:12" ht="18" customHeight="1" x14ac:dyDescent="0.2">
      <c r="B28" s="36" t="s">
        <v>6</v>
      </c>
      <c r="C28" s="38">
        <v>9</v>
      </c>
      <c r="D28" s="7" t="s">
        <v>0</v>
      </c>
      <c r="E28" s="149"/>
      <c r="F28" s="151"/>
      <c r="G28" s="154"/>
      <c r="H28" s="151"/>
      <c r="I28" s="55">
        <f>$G$26*Mellomregning!H20</f>
        <v>259</v>
      </c>
      <c r="J28" s="7" t="s">
        <v>14</v>
      </c>
    </row>
    <row r="29" spans="2:12" ht="18" customHeight="1" x14ac:dyDescent="0.2">
      <c r="B29" s="36" t="s">
        <v>9</v>
      </c>
      <c r="C29" s="38">
        <v>7.5</v>
      </c>
      <c r="D29" s="7" t="s">
        <v>0</v>
      </c>
      <c r="E29" s="149"/>
      <c r="F29" s="151"/>
      <c r="G29" s="154"/>
      <c r="H29" s="151"/>
      <c r="I29" s="55">
        <f>$G$26*Mellomregning!H21</f>
        <v>217.5</v>
      </c>
      <c r="J29" s="7" t="s">
        <v>14</v>
      </c>
    </row>
    <row r="30" spans="2:12" ht="18" customHeight="1" x14ac:dyDescent="0.2">
      <c r="B30" s="36" t="s">
        <v>7</v>
      </c>
      <c r="C30" s="38">
        <v>4.5</v>
      </c>
      <c r="D30" s="7" t="s">
        <v>0</v>
      </c>
      <c r="E30" s="149"/>
      <c r="F30" s="151"/>
      <c r="G30" s="154"/>
      <c r="H30" s="151"/>
      <c r="I30" s="55">
        <f>$G$26*Mellomregning!H22</f>
        <v>135</v>
      </c>
      <c r="J30" s="7" t="s">
        <v>14</v>
      </c>
    </row>
    <row r="31" spans="2:12" ht="18" customHeight="1" x14ac:dyDescent="0.2">
      <c r="B31" s="8" t="s">
        <v>8</v>
      </c>
      <c r="C31" s="39">
        <v>3.5</v>
      </c>
      <c r="D31" s="34" t="s">
        <v>0</v>
      </c>
      <c r="E31" s="150"/>
      <c r="F31" s="152"/>
      <c r="G31" s="155"/>
      <c r="H31" s="152"/>
      <c r="I31" s="56">
        <f>$G$26*Mellomregning!H23</f>
        <v>107.5</v>
      </c>
      <c r="J31" s="34" t="s">
        <v>14</v>
      </c>
    </row>
    <row r="32" spans="2:12" ht="20" customHeight="1" x14ac:dyDescent="0.2">
      <c r="B32" s="14" t="s">
        <v>3</v>
      </c>
      <c r="C32" s="147" t="s">
        <v>39</v>
      </c>
      <c r="D32" s="146"/>
      <c r="E32" s="147" t="s">
        <v>64</v>
      </c>
      <c r="F32" s="146"/>
      <c r="G32" s="147" t="s">
        <v>41</v>
      </c>
      <c r="H32" s="146"/>
      <c r="I32" s="145" t="s">
        <v>42</v>
      </c>
      <c r="J32" s="146"/>
    </row>
    <row r="33" spans="2:12" ht="18" customHeight="1" x14ac:dyDescent="0.2">
      <c r="B33" s="36" t="s">
        <v>4</v>
      </c>
      <c r="C33" s="41">
        <v>23</v>
      </c>
      <c r="D33" s="33" t="s">
        <v>0</v>
      </c>
      <c r="E33" s="44">
        <f>I26*Forside!$G$12</f>
        <v>805000</v>
      </c>
      <c r="F33" s="7" t="s">
        <v>10</v>
      </c>
      <c r="G33" s="44">
        <f>Mellomregning!I4*Forside!$G$10</f>
        <v>276000</v>
      </c>
      <c r="H33" s="7" t="s">
        <v>10</v>
      </c>
      <c r="I33" s="47">
        <f>Mellomregning!I4*Forside!$G$11</f>
        <v>184000</v>
      </c>
      <c r="J33" s="7" t="s">
        <v>10</v>
      </c>
    </row>
    <row r="34" spans="2:12" ht="18" customHeight="1" x14ac:dyDescent="0.2">
      <c r="B34" s="36" t="s">
        <v>5</v>
      </c>
      <c r="C34" s="37">
        <v>12.5</v>
      </c>
      <c r="D34" s="33" t="s">
        <v>0</v>
      </c>
      <c r="E34" s="45">
        <f>I27*Forside!$G$12</f>
        <v>443750</v>
      </c>
      <c r="F34" s="7" t="s">
        <v>10</v>
      </c>
      <c r="G34" s="45">
        <f>Mellomregning!I5*Forside!$G$10</f>
        <v>149999.99999999997</v>
      </c>
      <c r="H34" s="7" t="s">
        <v>10</v>
      </c>
      <c r="I34" s="48">
        <f>Mellomregning!I5*Forside!$G$11</f>
        <v>99999.999999999985</v>
      </c>
      <c r="J34" s="7" t="s">
        <v>10</v>
      </c>
    </row>
    <row r="35" spans="2:12" ht="18" customHeight="1" x14ac:dyDescent="0.2">
      <c r="B35" s="36" t="s">
        <v>6</v>
      </c>
      <c r="C35" s="38">
        <v>9</v>
      </c>
      <c r="D35" s="7" t="s">
        <v>0</v>
      </c>
      <c r="E35" s="45">
        <f>I28*Forside!$G$12</f>
        <v>323750</v>
      </c>
      <c r="F35" s="7" t="s">
        <v>10</v>
      </c>
      <c r="G35" s="45">
        <f>Mellomregning!I6*Forside!$G$10</f>
        <v>108000</v>
      </c>
      <c r="H35" s="7" t="s">
        <v>10</v>
      </c>
      <c r="I35" s="48">
        <f>Mellomregning!I6*Forside!$G$11</f>
        <v>72000</v>
      </c>
      <c r="J35" s="7" t="s">
        <v>10</v>
      </c>
    </row>
    <row r="36" spans="2:12" ht="18" customHeight="1" x14ac:dyDescent="0.2">
      <c r="B36" s="36" t="s">
        <v>9</v>
      </c>
      <c r="C36" s="38">
        <v>7.5</v>
      </c>
      <c r="D36" s="7" t="s">
        <v>0</v>
      </c>
      <c r="E36" s="45">
        <f>I29*Forside!$G$12</f>
        <v>271875</v>
      </c>
      <c r="F36" s="7" t="s">
        <v>10</v>
      </c>
      <c r="G36" s="45">
        <f>Mellomregning!I7*Forside!$G$10</f>
        <v>90000</v>
      </c>
      <c r="H36" s="7" t="s">
        <v>10</v>
      </c>
      <c r="I36" s="48">
        <f>Mellomregning!I7*Forside!$G$11</f>
        <v>60000</v>
      </c>
      <c r="J36" s="7" t="s">
        <v>10</v>
      </c>
    </row>
    <row r="37" spans="2:12" ht="18" customHeight="1" x14ac:dyDescent="0.2">
      <c r="B37" s="36" t="s">
        <v>7</v>
      </c>
      <c r="C37" s="38">
        <v>4.5</v>
      </c>
      <c r="D37" s="7" t="s">
        <v>0</v>
      </c>
      <c r="E37" s="45">
        <f>I30*Forside!$G$12</f>
        <v>168750</v>
      </c>
      <c r="F37" s="7" t="s">
        <v>10</v>
      </c>
      <c r="G37" s="45">
        <f>Mellomregning!I8*Forside!$G$10</f>
        <v>54000</v>
      </c>
      <c r="H37" s="7" t="s">
        <v>10</v>
      </c>
      <c r="I37" s="48">
        <f>Mellomregning!I8*Forside!$G$11</f>
        <v>36000</v>
      </c>
      <c r="J37" s="7" t="s">
        <v>10</v>
      </c>
    </row>
    <row r="38" spans="2:12" ht="18" customHeight="1" x14ac:dyDescent="0.2">
      <c r="B38" s="8" t="s">
        <v>8</v>
      </c>
      <c r="C38" s="39">
        <v>3.5</v>
      </c>
      <c r="D38" s="34" t="s">
        <v>0</v>
      </c>
      <c r="E38" s="46">
        <f>I31*Forside!$G$12</f>
        <v>134375</v>
      </c>
      <c r="F38" s="34" t="s">
        <v>10</v>
      </c>
      <c r="G38" s="46">
        <f>Mellomregning!I9*Forside!$G$10</f>
        <v>42000</v>
      </c>
      <c r="H38" s="34" t="s">
        <v>10</v>
      </c>
      <c r="I38" s="49">
        <f>Mellomregning!I9*Forside!$G$11</f>
        <v>28000</v>
      </c>
      <c r="J38" s="34" t="s">
        <v>10</v>
      </c>
    </row>
    <row r="39" spans="2:12" ht="20" customHeight="1" x14ac:dyDescent="0.2">
      <c r="B39" s="14" t="s">
        <v>3</v>
      </c>
      <c r="C39" s="147" t="s">
        <v>39</v>
      </c>
      <c r="D39" s="146"/>
      <c r="E39" s="145" t="s">
        <v>65</v>
      </c>
      <c r="F39" s="145"/>
      <c r="G39" s="145"/>
      <c r="H39" s="145"/>
      <c r="I39" s="145"/>
      <c r="J39" s="146"/>
    </row>
    <row r="40" spans="2:12" ht="18" customHeight="1" x14ac:dyDescent="0.2">
      <c r="B40" s="36" t="s">
        <v>4</v>
      </c>
      <c r="C40" s="41">
        <v>23</v>
      </c>
      <c r="D40" s="33" t="s">
        <v>0</v>
      </c>
      <c r="E40" s="127">
        <f>E33+G33+I33+(Forside!$G$13*Mellomregning!G11)</f>
        <v>1678005.25</v>
      </c>
      <c r="F40" s="128"/>
      <c r="G40" s="128"/>
      <c r="H40" s="128"/>
      <c r="I40" s="128"/>
      <c r="J40" s="129"/>
      <c r="L40" s="66"/>
    </row>
    <row r="41" spans="2:12" ht="18" customHeight="1" x14ac:dyDescent="0.2">
      <c r="B41" s="36" t="s">
        <v>5</v>
      </c>
      <c r="C41" s="37">
        <v>12.5</v>
      </c>
      <c r="D41" s="33" t="s">
        <v>0</v>
      </c>
      <c r="E41" s="142">
        <f>E34+G34+I34+(Forside!$G$13*Mellomregning!G12)</f>
        <v>921464.375</v>
      </c>
      <c r="F41" s="143"/>
      <c r="G41" s="143"/>
      <c r="H41" s="143"/>
      <c r="I41" s="143"/>
      <c r="J41" s="144"/>
      <c r="L41" s="66"/>
    </row>
    <row r="42" spans="2:12" ht="18" customHeight="1" x14ac:dyDescent="0.2">
      <c r="B42" s="36" t="s">
        <v>6</v>
      </c>
      <c r="C42" s="38">
        <v>9</v>
      </c>
      <c r="D42" s="7" t="s">
        <v>0</v>
      </c>
      <c r="E42" s="142">
        <f>E35+G35+I35+(Forside!$G$13*Mellomregning!G13)</f>
        <v>669700.75</v>
      </c>
      <c r="F42" s="143"/>
      <c r="G42" s="143"/>
      <c r="H42" s="143"/>
      <c r="I42" s="143"/>
      <c r="J42" s="144"/>
      <c r="L42" s="66"/>
    </row>
    <row r="43" spans="2:12" ht="18" customHeight="1" x14ac:dyDescent="0.2">
      <c r="B43" s="36" t="s">
        <v>9</v>
      </c>
      <c r="C43" s="38">
        <v>7.5</v>
      </c>
      <c r="D43" s="7" t="s">
        <v>0</v>
      </c>
      <c r="E43" s="142">
        <f>E36+G36+I36+(Forside!$G$13*Mellomregning!G14)</f>
        <v>561355.625</v>
      </c>
      <c r="F43" s="143"/>
      <c r="G43" s="143"/>
      <c r="H43" s="143"/>
      <c r="I43" s="143"/>
      <c r="J43" s="144"/>
      <c r="L43" s="66"/>
    </row>
    <row r="44" spans="2:12" ht="18" customHeight="1" x14ac:dyDescent="0.2">
      <c r="B44" s="36" t="s">
        <v>7</v>
      </c>
      <c r="C44" s="38">
        <v>4.5</v>
      </c>
      <c r="D44" s="7" t="s">
        <v>0</v>
      </c>
      <c r="E44" s="142">
        <f>E37+G37+I37+(Forside!$G$13*Mellomregning!G15)</f>
        <v>345290.375</v>
      </c>
      <c r="F44" s="143"/>
      <c r="G44" s="143"/>
      <c r="H44" s="143"/>
      <c r="I44" s="143"/>
      <c r="J44" s="144"/>
      <c r="L44" s="66"/>
    </row>
    <row r="45" spans="2:12" ht="18" customHeight="1" thickBot="1" x14ac:dyDescent="0.25">
      <c r="B45" s="57" t="s">
        <v>8</v>
      </c>
      <c r="C45" s="58">
        <v>3.5</v>
      </c>
      <c r="D45" s="12" t="s">
        <v>0</v>
      </c>
      <c r="E45" s="139">
        <f>E38+G38+I38+(Forside!$G$13*Mellomregning!G16)</f>
        <v>273268.625</v>
      </c>
      <c r="F45" s="140"/>
      <c r="G45" s="140"/>
      <c r="H45" s="140"/>
      <c r="I45" s="140"/>
      <c r="J45" s="141"/>
      <c r="L45" s="66"/>
    </row>
    <row r="46" spans="2:12" ht="32" customHeight="1" thickBot="1" x14ac:dyDescent="0.25">
      <c r="B46" s="100" t="s">
        <v>47</v>
      </c>
      <c r="C46" s="101"/>
      <c r="D46" s="101"/>
      <c r="E46" s="101"/>
      <c r="F46" s="101"/>
      <c r="G46" s="101"/>
      <c r="H46" s="101"/>
      <c r="I46" s="101"/>
      <c r="J46" s="102"/>
    </row>
    <row r="47" spans="2:12" ht="18" customHeight="1" x14ac:dyDescent="0.2">
      <c r="B47" s="42" t="s">
        <v>3</v>
      </c>
      <c r="C47" s="103" t="s">
        <v>39</v>
      </c>
      <c r="D47" s="104"/>
      <c r="E47" s="103" t="s">
        <v>48</v>
      </c>
      <c r="F47" s="103"/>
      <c r="G47" s="103"/>
      <c r="H47" s="103"/>
      <c r="I47" s="103"/>
      <c r="J47" s="104"/>
    </row>
    <row r="48" spans="2:12" ht="18" customHeight="1" x14ac:dyDescent="0.2">
      <c r="B48" s="36" t="s">
        <v>4</v>
      </c>
      <c r="C48" s="22">
        <v>23</v>
      </c>
      <c r="D48" s="33" t="s">
        <v>0</v>
      </c>
      <c r="E48" s="136">
        <f>E18-E40</f>
        <v>1128738.1833333336</v>
      </c>
      <c r="F48" s="137"/>
      <c r="G48" s="137"/>
      <c r="H48" s="137"/>
      <c r="I48" s="137"/>
      <c r="J48" s="138"/>
      <c r="L48" s="62"/>
    </row>
    <row r="49" spans="2:12" ht="18" customHeight="1" x14ac:dyDescent="0.2">
      <c r="B49" s="36" t="s">
        <v>5</v>
      </c>
      <c r="C49" s="25">
        <v>12.5</v>
      </c>
      <c r="D49" s="33" t="s">
        <v>0</v>
      </c>
      <c r="E49" s="133">
        <f t="shared" ref="E49:E53" si="0">E19-E41</f>
        <v>633382.375</v>
      </c>
      <c r="F49" s="134"/>
      <c r="G49" s="134"/>
      <c r="H49" s="134"/>
      <c r="I49" s="134"/>
      <c r="J49" s="135"/>
      <c r="L49" s="62"/>
    </row>
    <row r="50" spans="2:12" ht="18" customHeight="1" x14ac:dyDescent="0.2">
      <c r="B50" s="36" t="s">
        <v>6</v>
      </c>
      <c r="C50" s="35">
        <v>9</v>
      </c>
      <c r="D50" s="7" t="s">
        <v>0</v>
      </c>
      <c r="E50" s="133">
        <f t="shared" si="0"/>
        <v>468083.21666666679</v>
      </c>
      <c r="F50" s="134"/>
      <c r="G50" s="134"/>
      <c r="H50" s="134"/>
      <c r="I50" s="134"/>
      <c r="J50" s="135"/>
      <c r="L50" s="62"/>
    </row>
    <row r="51" spans="2:12" ht="18" customHeight="1" x14ac:dyDescent="0.2">
      <c r="B51" s="36" t="s">
        <v>9</v>
      </c>
      <c r="C51" s="35">
        <v>7.5</v>
      </c>
      <c r="D51" s="7" t="s">
        <v>0</v>
      </c>
      <c r="E51" s="133">
        <f t="shared" si="0"/>
        <v>397585.95833333337</v>
      </c>
      <c r="F51" s="134"/>
      <c r="G51" s="134"/>
      <c r="H51" s="134"/>
      <c r="I51" s="134"/>
      <c r="J51" s="135"/>
      <c r="L51" s="62"/>
    </row>
    <row r="52" spans="2:12" ht="18" customHeight="1" x14ac:dyDescent="0.2">
      <c r="B52" s="36" t="s">
        <v>7</v>
      </c>
      <c r="C52" s="35">
        <v>4.5</v>
      </c>
      <c r="D52" s="7" t="s">
        <v>0</v>
      </c>
      <c r="E52" s="133">
        <f t="shared" si="0"/>
        <v>255966.44166666665</v>
      </c>
      <c r="F52" s="134"/>
      <c r="G52" s="134"/>
      <c r="H52" s="134"/>
      <c r="I52" s="134"/>
      <c r="J52" s="135"/>
      <c r="L52" s="62"/>
    </row>
    <row r="53" spans="2:12" ht="18" customHeight="1" thickBot="1" x14ac:dyDescent="0.25">
      <c r="B53" s="57" t="s">
        <v>8</v>
      </c>
      <c r="C53" s="59">
        <v>3.5</v>
      </c>
      <c r="D53" s="12" t="s">
        <v>0</v>
      </c>
      <c r="E53" s="130">
        <f t="shared" si="0"/>
        <v>208523.82499999995</v>
      </c>
      <c r="F53" s="131"/>
      <c r="G53" s="131"/>
      <c r="H53" s="131"/>
      <c r="I53" s="131"/>
      <c r="J53" s="132"/>
      <c r="L53" s="62"/>
    </row>
  </sheetData>
  <sheetProtection algorithmName="SHA-512" hashValue="cSz795U/oiEKkmVZaLJDafMGsRadGzWpI388aW/EE9yks8na661SHTeCHhtIiUkV8OHL4eIAp85bnw0RtNiUAg==" saltValue="n9vJkb4RUaiMMpDqNSp7iQ==" spinCount="100000" sheet="1" objects="1" scenarios="1"/>
  <customSheetViews>
    <customSheetView guid="{DF27A593-449F-5B4F-8C3C-F67E785DEDEC}" showPageBreaks="1" showGridLines="0">
      <selection activeCell="L40" sqref="L40"/>
      <pageMargins left="0.7" right="0.7" top="0.75" bottom="0.75" header="0.3" footer="0.3"/>
      <pageSetup paperSize="9" orientation="portrait" horizontalDpi="0" verticalDpi="0"/>
    </customSheetView>
  </customSheetViews>
  <mergeCells count="51">
    <mergeCell ref="C3:D3"/>
    <mergeCell ref="G3:H3"/>
    <mergeCell ref="I3:J3"/>
    <mergeCell ref="E3:F3"/>
    <mergeCell ref="B2:J2"/>
    <mergeCell ref="E10:F10"/>
    <mergeCell ref="G10:H10"/>
    <mergeCell ref="I10:J10"/>
    <mergeCell ref="C10:D10"/>
    <mergeCell ref="E4:E9"/>
    <mergeCell ref="F4:F9"/>
    <mergeCell ref="G4:G9"/>
    <mergeCell ref="H4:H9"/>
    <mergeCell ref="C17:D17"/>
    <mergeCell ref="E17:J17"/>
    <mergeCell ref="E23:J23"/>
    <mergeCell ref="E22:J22"/>
    <mergeCell ref="E21:J21"/>
    <mergeCell ref="E20:J20"/>
    <mergeCell ref="E19:J19"/>
    <mergeCell ref="E18:J18"/>
    <mergeCell ref="B24:J24"/>
    <mergeCell ref="C25:D25"/>
    <mergeCell ref="E25:F25"/>
    <mergeCell ref="G25:H25"/>
    <mergeCell ref="I25:J25"/>
    <mergeCell ref="E26:E31"/>
    <mergeCell ref="F26:F31"/>
    <mergeCell ref="G26:G31"/>
    <mergeCell ref="H26:H31"/>
    <mergeCell ref="C32:D32"/>
    <mergeCell ref="I32:J32"/>
    <mergeCell ref="G32:H32"/>
    <mergeCell ref="E32:F32"/>
    <mergeCell ref="C39:D39"/>
    <mergeCell ref="E39:J39"/>
    <mergeCell ref="E40:J40"/>
    <mergeCell ref="B46:J46"/>
    <mergeCell ref="C47:D47"/>
    <mergeCell ref="E53:J53"/>
    <mergeCell ref="E52:J52"/>
    <mergeCell ref="E51:J51"/>
    <mergeCell ref="E50:J50"/>
    <mergeCell ref="E49:J49"/>
    <mergeCell ref="E48:J48"/>
    <mergeCell ref="E47:J47"/>
    <mergeCell ref="E45:J45"/>
    <mergeCell ref="E44:J44"/>
    <mergeCell ref="E43:J43"/>
    <mergeCell ref="E42:J42"/>
    <mergeCell ref="E41:J41"/>
  </mergeCells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94DEA-6128-834F-93EB-FC36413D7D26}">
  <dimension ref="B1:L53"/>
  <sheetViews>
    <sheetView showGridLines="0" workbookViewId="0">
      <selection activeCell="M24" sqref="M24"/>
    </sheetView>
  </sheetViews>
  <sheetFormatPr baseColWidth="10" defaultRowHeight="16" x14ac:dyDescent="0.2"/>
  <cols>
    <col min="2" max="10" width="13.83203125" customWidth="1"/>
    <col min="12" max="12" width="11.6640625" bestFit="1" customWidth="1"/>
  </cols>
  <sheetData>
    <row r="1" spans="2:12" ht="17" thickBo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2" ht="32" customHeight="1" thickBot="1" x14ac:dyDescent="0.25">
      <c r="B2" s="100" t="s">
        <v>44</v>
      </c>
      <c r="C2" s="101"/>
      <c r="D2" s="101"/>
      <c r="E2" s="101"/>
      <c r="F2" s="101"/>
      <c r="G2" s="101"/>
      <c r="H2" s="101"/>
      <c r="I2" s="101"/>
      <c r="J2" s="102"/>
    </row>
    <row r="3" spans="2:12" ht="20" customHeight="1" x14ac:dyDescent="0.2">
      <c r="B3" s="42" t="s">
        <v>3</v>
      </c>
      <c r="C3" s="120" t="s">
        <v>39</v>
      </c>
      <c r="D3" s="104"/>
      <c r="E3" s="120" t="s">
        <v>45</v>
      </c>
      <c r="F3" s="104"/>
      <c r="G3" s="120" t="s">
        <v>40</v>
      </c>
      <c r="H3" s="104"/>
      <c r="I3" s="103" t="s">
        <v>63</v>
      </c>
      <c r="J3" s="104"/>
    </row>
    <row r="4" spans="2:12" ht="18" customHeight="1" x14ac:dyDescent="0.2">
      <c r="B4" s="36" t="s">
        <v>4</v>
      </c>
      <c r="C4" s="41">
        <v>23</v>
      </c>
      <c r="D4" s="33" t="s">
        <v>0</v>
      </c>
      <c r="E4" s="148">
        <v>20</v>
      </c>
      <c r="F4" s="151" t="s">
        <v>37</v>
      </c>
      <c r="G4" s="153">
        <f>(2*(E4/Forside!G18))+(Forside!G20/60)</f>
        <v>0.96666666666666667</v>
      </c>
      <c r="H4" s="151" t="s">
        <v>38</v>
      </c>
      <c r="I4" s="23">
        <f>$G$4*Mellomregning!E18</f>
        <v>837.13333333333333</v>
      </c>
      <c r="J4" s="33" t="s">
        <v>14</v>
      </c>
    </row>
    <row r="5" spans="2:12" ht="18" customHeight="1" x14ac:dyDescent="0.2">
      <c r="B5" s="36" t="s">
        <v>5</v>
      </c>
      <c r="C5" s="37">
        <v>12.5</v>
      </c>
      <c r="D5" s="33" t="s">
        <v>0</v>
      </c>
      <c r="E5" s="149"/>
      <c r="F5" s="151"/>
      <c r="G5" s="154"/>
      <c r="H5" s="151"/>
      <c r="I5" s="26">
        <f>$G$4*Mellomregning!E19</f>
        <v>464.9666666666667</v>
      </c>
      <c r="J5" s="7" t="s">
        <v>14</v>
      </c>
      <c r="L5" s="32"/>
    </row>
    <row r="6" spans="2:12" ht="18" customHeight="1" x14ac:dyDescent="0.2">
      <c r="B6" s="36" t="s">
        <v>6</v>
      </c>
      <c r="C6" s="38">
        <v>9</v>
      </c>
      <c r="D6" s="7" t="s">
        <v>0</v>
      </c>
      <c r="E6" s="149"/>
      <c r="F6" s="151"/>
      <c r="G6" s="154"/>
      <c r="H6" s="151"/>
      <c r="I6" s="26">
        <f>$G$4*Mellomregning!E20</f>
        <v>341.23333333333335</v>
      </c>
      <c r="J6" s="7" t="s">
        <v>14</v>
      </c>
      <c r="L6" s="32"/>
    </row>
    <row r="7" spans="2:12" ht="18" customHeight="1" x14ac:dyDescent="0.2">
      <c r="B7" s="36" t="s">
        <v>9</v>
      </c>
      <c r="C7" s="38">
        <v>7.5</v>
      </c>
      <c r="D7" s="7" t="s">
        <v>0</v>
      </c>
      <c r="E7" s="149"/>
      <c r="F7" s="151"/>
      <c r="G7" s="154"/>
      <c r="H7" s="151"/>
      <c r="I7" s="26">
        <f>$G$4*Mellomregning!E21</f>
        <v>288.06666666666666</v>
      </c>
      <c r="J7" s="7" t="s">
        <v>14</v>
      </c>
      <c r="L7" s="32"/>
    </row>
    <row r="8" spans="2:12" ht="18" customHeight="1" x14ac:dyDescent="0.2">
      <c r="B8" s="36" t="s">
        <v>7</v>
      </c>
      <c r="C8" s="38">
        <v>4.5</v>
      </c>
      <c r="D8" s="7" t="s">
        <v>0</v>
      </c>
      <c r="E8" s="149"/>
      <c r="F8" s="151"/>
      <c r="G8" s="154"/>
      <c r="H8" s="151"/>
      <c r="I8" s="26">
        <f>$G$4*Mellomregning!E22</f>
        <v>181.73333333333335</v>
      </c>
      <c r="J8" s="7" t="s">
        <v>14</v>
      </c>
      <c r="L8" s="32"/>
    </row>
    <row r="9" spans="2:12" ht="18" customHeight="1" x14ac:dyDescent="0.2">
      <c r="B9" s="8" t="s">
        <v>8</v>
      </c>
      <c r="C9" s="39">
        <v>3.5</v>
      </c>
      <c r="D9" s="34" t="s">
        <v>0</v>
      </c>
      <c r="E9" s="150"/>
      <c r="F9" s="152"/>
      <c r="G9" s="155"/>
      <c r="H9" s="152"/>
      <c r="I9" s="40">
        <f>$G$4*Mellomregning!E23</f>
        <v>145.96666666666667</v>
      </c>
      <c r="J9" s="34" t="s">
        <v>14</v>
      </c>
      <c r="L9" s="32"/>
    </row>
    <row r="10" spans="2:12" ht="20" customHeight="1" x14ac:dyDescent="0.2">
      <c r="B10" s="31" t="s">
        <v>3</v>
      </c>
      <c r="C10" s="147" t="s">
        <v>39</v>
      </c>
      <c r="D10" s="146"/>
      <c r="E10" s="147" t="s">
        <v>64</v>
      </c>
      <c r="F10" s="146"/>
      <c r="G10" s="147" t="s">
        <v>41</v>
      </c>
      <c r="H10" s="146"/>
      <c r="I10" s="145" t="s">
        <v>42</v>
      </c>
      <c r="J10" s="146"/>
    </row>
    <row r="11" spans="2:12" ht="18" customHeight="1" x14ac:dyDescent="0.2">
      <c r="B11" s="36" t="s">
        <v>4</v>
      </c>
      <c r="C11" s="41">
        <v>23</v>
      </c>
      <c r="D11" s="33" t="s">
        <v>0</v>
      </c>
      <c r="E11" s="44">
        <f>I4*Forside!$G$12</f>
        <v>1046416.6666666666</v>
      </c>
      <c r="F11" s="7" t="s">
        <v>10</v>
      </c>
      <c r="G11" s="44">
        <f>Mellomregning!G4*Forside!$G$10</f>
        <v>184000</v>
      </c>
      <c r="H11" s="7" t="s">
        <v>10</v>
      </c>
      <c r="I11" s="47">
        <f>Mellomregning!G4*Forside!$G$11</f>
        <v>122666.66666666666</v>
      </c>
      <c r="J11" s="7" t="s">
        <v>10</v>
      </c>
      <c r="L11" s="43"/>
    </row>
    <row r="12" spans="2:12" ht="18" customHeight="1" x14ac:dyDescent="0.2">
      <c r="B12" s="36" t="s">
        <v>5</v>
      </c>
      <c r="C12" s="37">
        <v>12.5</v>
      </c>
      <c r="D12" s="33" t="s">
        <v>0</v>
      </c>
      <c r="E12" s="45">
        <f>I5*Forside!$G$12</f>
        <v>581208.33333333337</v>
      </c>
      <c r="F12" s="7" t="s">
        <v>10</v>
      </c>
      <c r="G12" s="45">
        <f>Mellomregning!G5*Forside!$G$10</f>
        <v>99999.999999999985</v>
      </c>
      <c r="H12" s="7" t="s">
        <v>10</v>
      </c>
      <c r="I12" s="48">
        <f>Mellomregning!G5*Forside!$G$11</f>
        <v>66666.666666666657</v>
      </c>
      <c r="J12" s="7" t="s">
        <v>10</v>
      </c>
      <c r="L12" s="43"/>
    </row>
    <row r="13" spans="2:12" ht="18" customHeight="1" x14ac:dyDescent="0.2">
      <c r="B13" s="36" t="s">
        <v>6</v>
      </c>
      <c r="C13" s="38">
        <v>9</v>
      </c>
      <c r="D13" s="7" t="s">
        <v>0</v>
      </c>
      <c r="E13" s="45">
        <f>I6*Forside!$G$12</f>
        <v>426541.66666666669</v>
      </c>
      <c r="F13" s="7" t="s">
        <v>10</v>
      </c>
      <c r="G13" s="45">
        <f>Mellomregning!G6*Forside!$G$10</f>
        <v>72000</v>
      </c>
      <c r="H13" s="7" t="s">
        <v>10</v>
      </c>
      <c r="I13" s="48">
        <f>Mellomregning!G6*Forside!$G$11</f>
        <v>48000</v>
      </c>
      <c r="J13" s="7" t="s">
        <v>10</v>
      </c>
      <c r="L13" s="43"/>
    </row>
    <row r="14" spans="2:12" ht="18" customHeight="1" x14ac:dyDescent="0.2">
      <c r="B14" s="36" t="s">
        <v>9</v>
      </c>
      <c r="C14" s="38">
        <v>7.5</v>
      </c>
      <c r="D14" s="7" t="s">
        <v>0</v>
      </c>
      <c r="E14" s="45">
        <f>I7*Forside!$G$12</f>
        <v>360083.33333333331</v>
      </c>
      <c r="F14" s="7" t="s">
        <v>10</v>
      </c>
      <c r="G14" s="45">
        <f>Mellomregning!G7*Forside!$G$10</f>
        <v>60000</v>
      </c>
      <c r="H14" s="7" t="s">
        <v>10</v>
      </c>
      <c r="I14" s="48">
        <f>Mellomregning!G7*Forside!$G$11</f>
        <v>40000</v>
      </c>
      <c r="J14" s="7" t="s">
        <v>10</v>
      </c>
      <c r="L14" s="43"/>
    </row>
    <row r="15" spans="2:12" ht="18" customHeight="1" x14ac:dyDescent="0.2">
      <c r="B15" s="36" t="s">
        <v>7</v>
      </c>
      <c r="C15" s="38">
        <v>4.5</v>
      </c>
      <c r="D15" s="7" t="s">
        <v>0</v>
      </c>
      <c r="E15" s="45">
        <f>I8*Forside!$G$12</f>
        <v>227166.66666666669</v>
      </c>
      <c r="F15" s="7" t="s">
        <v>10</v>
      </c>
      <c r="G15" s="45">
        <f>Mellomregning!G8*Forside!$G$10</f>
        <v>36000</v>
      </c>
      <c r="H15" s="7" t="s">
        <v>10</v>
      </c>
      <c r="I15" s="48">
        <f>Mellomregning!G8*Forside!$G$11</f>
        <v>24000</v>
      </c>
      <c r="J15" s="7" t="s">
        <v>10</v>
      </c>
      <c r="L15" s="43"/>
    </row>
    <row r="16" spans="2:12" ht="18" customHeight="1" x14ac:dyDescent="0.2">
      <c r="B16" s="8" t="s">
        <v>8</v>
      </c>
      <c r="C16" s="39">
        <v>3.5</v>
      </c>
      <c r="D16" s="34" t="s">
        <v>0</v>
      </c>
      <c r="E16" s="46">
        <f>I9*Forside!$G$12</f>
        <v>182458.33333333334</v>
      </c>
      <c r="F16" s="34" t="s">
        <v>10</v>
      </c>
      <c r="G16" s="46">
        <f>Mellomregning!G9*Forside!$G$10</f>
        <v>28000</v>
      </c>
      <c r="H16" s="34" t="s">
        <v>10</v>
      </c>
      <c r="I16" s="49">
        <f>Mellomregning!G9*Forside!$G$11</f>
        <v>18666.666666666668</v>
      </c>
      <c r="J16" s="34" t="s">
        <v>10</v>
      </c>
      <c r="L16" s="43"/>
    </row>
    <row r="17" spans="2:12" ht="20" customHeight="1" x14ac:dyDescent="0.2">
      <c r="B17" s="31" t="s">
        <v>3</v>
      </c>
      <c r="C17" s="147" t="s">
        <v>39</v>
      </c>
      <c r="D17" s="146"/>
      <c r="E17" s="145" t="s">
        <v>65</v>
      </c>
      <c r="F17" s="145"/>
      <c r="G17" s="145"/>
      <c r="H17" s="145"/>
      <c r="I17" s="145"/>
      <c r="J17" s="146"/>
    </row>
    <row r="18" spans="2:12" ht="18" customHeight="1" x14ac:dyDescent="0.2">
      <c r="B18" s="36" t="s">
        <v>4</v>
      </c>
      <c r="C18" s="41">
        <v>23</v>
      </c>
      <c r="D18" s="33" t="s">
        <v>0</v>
      </c>
      <c r="E18" s="127">
        <f>E11+G11+I11+Mellomregning!I11</f>
        <v>3239743.4333333336</v>
      </c>
      <c r="F18" s="128"/>
      <c r="G18" s="128"/>
      <c r="H18" s="128"/>
      <c r="I18" s="128"/>
      <c r="J18" s="129"/>
      <c r="L18" s="43"/>
    </row>
    <row r="19" spans="2:12" ht="18" customHeight="1" x14ac:dyDescent="0.2">
      <c r="B19" s="36" t="s">
        <v>5</v>
      </c>
      <c r="C19" s="37">
        <v>12.5</v>
      </c>
      <c r="D19" s="33" t="s">
        <v>0</v>
      </c>
      <c r="E19" s="142">
        <f>E12+G12+I12+Mellomregning!I12</f>
        <v>1795346.75</v>
      </c>
      <c r="F19" s="143"/>
      <c r="G19" s="143"/>
      <c r="H19" s="143"/>
      <c r="I19" s="143"/>
      <c r="J19" s="144"/>
      <c r="L19" s="43"/>
    </row>
    <row r="20" spans="2:12" ht="18" customHeight="1" x14ac:dyDescent="0.2">
      <c r="B20" s="36" t="s">
        <v>6</v>
      </c>
      <c r="C20" s="38">
        <v>9</v>
      </c>
      <c r="D20" s="7" t="s">
        <v>0</v>
      </c>
      <c r="E20" s="142">
        <f>E13+G13+I13+Mellomregning!I13</f>
        <v>1314283.9666666668</v>
      </c>
      <c r="F20" s="143"/>
      <c r="G20" s="143"/>
      <c r="H20" s="143"/>
      <c r="I20" s="143"/>
      <c r="J20" s="144"/>
      <c r="L20" s="43"/>
    </row>
    <row r="21" spans="2:12" ht="18" customHeight="1" x14ac:dyDescent="0.2">
      <c r="B21" s="36" t="s">
        <v>9</v>
      </c>
      <c r="C21" s="38">
        <v>7.5</v>
      </c>
      <c r="D21" s="7" t="s">
        <v>0</v>
      </c>
      <c r="E21" s="142">
        <f>E14+G14+I14+Mellomregning!I14</f>
        <v>1107941.5833333333</v>
      </c>
      <c r="F21" s="143"/>
      <c r="G21" s="143"/>
      <c r="H21" s="143"/>
      <c r="I21" s="143"/>
      <c r="J21" s="144"/>
      <c r="L21" s="43"/>
    </row>
    <row r="22" spans="2:12" ht="18" customHeight="1" x14ac:dyDescent="0.2">
      <c r="B22" s="36" t="s">
        <v>7</v>
      </c>
      <c r="C22" s="38">
        <v>4.5</v>
      </c>
      <c r="D22" s="7" t="s">
        <v>0</v>
      </c>
      <c r="E22" s="142">
        <f>E15+G15+I15+Mellomregning!I15</f>
        <v>695256.81666666665</v>
      </c>
      <c r="F22" s="143"/>
      <c r="G22" s="143"/>
      <c r="H22" s="143"/>
      <c r="I22" s="143"/>
      <c r="J22" s="144"/>
      <c r="L22" s="43"/>
    </row>
    <row r="23" spans="2:12" ht="18" customHeight="1" thickBot="1" x14ac:dyDescent="0.25">
      <c r="B23" s="57" t="s">
        <v>8</v>
      </c>
      <c r="C23" s="58">
        <v>3.5</v>
      </c>
      <c r="D23" s="12" t="s">
        <v>0</v>
      </c>
      <c r="E23" s="139">
        <f>E16+G16+I16+Mellomregning!I16</f>
        <v>557292.44999999995</v>
      </c>
      <c r="F23" s="140"/>
      <c r="G23" s="140"/>
      <c r="H23" s="140"/>
      <c r="I23" s="140"/>
      <c r="J23" s="141"/>
      <c r="L23" s="43"/>
    </row>
    <row r="24" spans="2:12" ht="32" customHeight="1" thickBot="1" x14ac:dyDescent="0.25">
      <c r="B24" s="100" t="s">
        <v>46</v>
      </c>
      <c r="C24" s="101"/>
      <c r="D24" s="101"/>
      <c r="E24" s="101"/>
      <c r="F24" s="101"/>
      <c r="G24" s="101"/>
      <c r="H24" s="101"/>
      <c r="I24" s="101"/>
      <c r="J24" s="102"/>
    </row>
    <row r="25" spans="2:12" ht="20" customHeight="1" x14ac:dyDescent="0.2">
      <c r="B25" s="42" t="s">
        <v>3</v>
      </c>
      <c r="C25" s="120" t="s">
        <v>39</v>
      </c>
      <c r="D25" s="104"/>
      <c r="E25" s="120" t="s">
        <v>49</v>
      </c>
      <c r="F25" s="104"/>
      <c r="G25" s="120" t="s">
        <v>40</v>
      </c>
      <c r="H25" s="104"/>
      <c r="I25" s="103" t="s">
        <v>63</v>
      </c>
      <c r="J25" s="104"/>
    </row>
    <row r="26" spans="2:12" ht="18" customHeight="1" x14ac:dyDescent="0.2">
      <c r="B26" s="36" t="s">
        <v>4</v>
      </c>
      <c r="C26" s="41">
        <v>23</v>
      </c>
      <c r="D26" s="33" t="s">
        <v>0</v>
      </c>
      <c r="E26" s="148">
        <v>5</v>
      </c>
      <c r="F26" s="151" t="s">
        <v>37</v>
      </c>
      <c r="G26" s="153">
        <f>(2*(E26/Forside!G19))+(Forside!G20/60)</f>
        <v>0.5</v>
      </c>
      <c r="H26" s="151" t="s">
        <v>38</v>
      </c>
      <c r="I26" s="54">
        <f>$G$26*Mellomregning!H18</f>
        <v>644</v>
      </c>
      <c r="J26" s="7" t="s">
        <v>14</v>
      </c>
    </row>
    <row r="27" spans="2:12" ht="18" customHeight="1" x14ac:dyDescent="0.2">
      <c r="B27" s="36" t="s">
        <v>5</v>
      </c>
      <c r="C27" s="37">
        <v>12.5</v>
      </c>
      <c r="D27" s="33" t="s">
        <v>0</v>
      </c>
      <c r="E27" s="149"/>
      <c r="F27" s="151"/>
      <c r="G27" s="154"/>
      <c r="H27" s="151"/>
      <c r="I27" s="55">
        <f>$G$26*Mellomregning!H19</f>
        <v>355</v>
      </c>
      <c r="J27" s="7" t="s">
        <v>14</v>
      </c>
    </row>
    <row r="28" spans="2:12" ht="18" customHeight="1" x14ac:dyDescent="0.2">
      <c r="B28" s="36" t="s">
        <v>6</v>
      </c>
      <c r="C28" s="38">
        <v>9</v>
      </c>
      <c r="D28" s="7" t="s">
        <v>0</v>
      </c>
      <c r="E28" s="149"/>
      <c r="F28" s="151"/>
      <c r="G28" s="154"/>
      <c r="H28" s="151"/>
      <c r="I28" s="55">
        <f>$G$26*Mellomregning!H20</f>
        <v>259</v>
      </c>
      <c r="J28" s="7" t="s">
        <v>14</v>
      </c>
    </row>
    <row r="29" spans="2:12" ht="18" customHeight="1" x14ac:dyDescent="0.2">
      <c r="B29" s="36" t="s">
        <v>9</v>
      </c>
      <c r="C29" s="38">
        <v>7.5</v>
      </c>
      <c r="D29" s="7" t="s">
        <v>0</v>
      </c>
      <c r="E29" s="149"/>
      <c r="F29" s="151"/>
      <c r="G29" s="154"/>
      <c r="H29" s="151"/>
      <c r="I29" s="55">
        <f>$G$26*Mellomregning!H21</f>
        <v>217.5</v>
      </c>
      <c r="J29" s="7" t="s">
        <v>14</v>
      </c>
    </row>
    <row r="30" spans="2:12" ht="18" customHeight="1" x14ac:dyDescent="0.2">
      <c r="B30" s="36" t="s">
        <v>7</v>
      </c>
      <c r="C30" s="38">
        <v>4.5</v>
      </c>
      <c r="D30" s="7" t="s">
        <v>0</v>
      </c>
      <c r="E30" s="149"/>
      <c r="F30" s="151"/>
      <c r="G30" s="154"/>
      <c r="H30" s="151"/>
      <c r="I30" s="55">
        <f>$G$26*Mellomregning!H22</f>
        <v>135</v>
      </c>
      <c r="J30" s="7" t="s">
        <v>14</v>
      </c>
    </row>
    <row r="31" spans="2:12" ht="18" customHeight="1" x14ac:dyDescent="0.2">
      <c r="B31" s="8" t="s">
        <v>8</v>
      </c>
      <c r="C31" s="39">
        <v>3.5</v>
      </c>
      <c r="D31" s="34" t="s">
        <v>0</v>
      </c>
      <c r="E31" s="150"/>
      <c r="F31" s="152"/>
      <c r="G31" s="155"/>
      <c r="H31" s="152"/>
      <c r="I31" s="56">
        <f>$G$26*Mellomregning!H23</f>
        <v>107.5</v>
      </c>
      <c r="J31" s="34" t="s">
        <v>14</v>
      </c>
    </row>
    <row r="32" spans="2:12" ht="20" customHeight="1" x14ac:dyDescent="0.2">
      <c r="B32" s="31" t="s">
        <v>3</v>
      </c>
      <c r="C32" s="147" t="s">
        <v>39</v>
      </c>
      <c r="D32" s="146"/>
      <c r="E32" s="147" t="s">
        <v>64</v>
      </c>
      <c r="F32" s="146"/>
      <c r="G32" s="147" t="s">
        <v>41</v>
      </c>
      <c r="H32" s="146"/>
      <c r="I32" s="145" t="s">
        <v>42</v>
      </c>
      <c r="J32" s="146"/>
    </row>
    <row r="33" spans="2:10" ht="18" customHeight="1" x14ac:dyDescent="0.2">
      <c r="B33" s="36" t="s">
        <v>4</v>
      </c>
      <c r="C33" s="41">
        <v>23</v>
      </c>
      <c r="D33" s="33" t="s">
        <v>0</v>
      </c>
      <c r="E33" s="44">
        <f>I26*Forside!$G$12</f>
        <v>805000</v>
      </c>
      <c r="F33" s="7" t="s">
        <v>10</v>
      </c>
      <c r="G33" s="44">
        <f>Mellomregning!I4*Forside!$G$10</f>
        <v>276000</v>
      </c>
      <c r="H33" s="7" t="s">
        <v>10</v>
      </c>
      <c r="I33" s="47">
        <f>Mellomregning!I4*Forside!$G$11</f>
        <v>184000</v>
      </c>
      <c r="J33" s="7" t="s">
        <v>10</v>
      </c>
    </row>
    <row r="34" spans="2:10" ht="18" customHeight="1" x14ac:dyDescent="0.2">
      <c r="B34" s="36" t="s">
        <v>5</v>
      </c>
      <c r="C34" s="37">
        <v>12.5</v>
      </c>
      <c r="D34" s="33" t="s">
        <v>0</v>
      </c>
      <c r="E34" s="45">
        <f>I27*Forside!$G$12</f>
        <v>443750</v>
      </c>
      <c r="F34" s="7" t="s">
        <v>10</v>
      </c>
      <c r="G34" s="45">
        <f>Mellomregning!I5*Forside!$G$10</f>
        <v>149999.99999999997</v>
      </c>
      <c r="H34" s="7" t="s">
        <v>10</v>
      </c>
      <c r="I34" s="48">
        <f>Mellomregning!I5*Forside!$G$11</f>
        <v>99999.999999999985</v>
      </c>
      <c r="J34" s="7" t="s">
        <v>10</v>
      </c>
    </row>
    <row r="35" spans="2:10" ht="18" customHeight="1" x14ac:dyDescent="0.2">
      <c r="B35" s="36" t="s">
        <v>6</v>
      </c>
      <c r="C35" s="38">
        <v>9</v>
      </c>
      <c r="D35" s="7" t="s">
        <v>0</v>
      </c>
      <c r="E35" s="45">
        <f>I28*Forside!$G$12</f>
        <v>323750</v>
      </c>
      <c r="F35" s="7" t="s">
        <v>10</v>
      </c>
      <c r="G35" s="45">
        <f>Mellomregning!I6*Forside!$G$10</f>
        <v>108000</v>
      </c>
      <c r="H35" s="7" t="s">
        <v>10</v>
      </c>
      <c r="I35" s="48">
        <f>Mellomregning!I6*Forside!$G$11</f>
        <v>72000</v>
      </c>
      <c r="J35" s="7" t="s">
        <v>10</v>
      </c>
    </row>
    <row r="36" spans="2:10" ht="18" customHeight="1" x14ac:dyDescent="0.2">
      <c r="B36" s="36" t="s">
        <v>9</v>
      </c>
      <c r="C36" s="38">
        <v>7.5</v>
      </c>
      <c r="D36" s="7" t="s">
        <v>0</v>
      </c>
      <c r="E36" s="45">
        <f>I29*Forside!$G$12</f>
        <v>271875</v>
      </c>
      <c r="F36" s="7" t="s">
        <v>10</v>
      </c>
      <c r="G36" s="45">
        <f>Mellomregning!I7*Forside!$G$10</f>
        <v>90000</v>
      </c>
      <c r="H36" s="7" t="s">
        <v>10</v>
      </c>
      <c r="I36" s="48">
        <f>Mellomregning!I7*Forside!$G$11</f>
        <v>60000</v>
      </c>
      <c r="J36" s="7" t="s">
        <v>10</v>
      </c>
    </row>
    <row r="37" spans="2:10" ht="18" customHeight="1" x14ac:dyDescent="0.2">
      <c r="B37" s="36" t="s">
        <v>7</v>
      </c>
      <c r="C37" s="38">
        <v>4.5</v>
      </c>
      <c r="D37" s="7" t="s">
        <v>0</v>
      </c>
      <c r="E37" s="45">
        <f>I30*Forside!$G$12</f>
        <v>168750</v>
      </c>
      <c r="F37" s="7" t="s">
        <v>10</v>
      </c>
      <c r="G37" s="45">
        <f>Mellomregning!I8*Forside!$G$10</f>
        <v>54000</v>
      </c>
      <c r="H37" s="7" t="s">
        <v>10</v>
      </c>
      <c r="I37" s="48">
        <f>Mellomregning!I8*Forside!$G$11</f>
        <v>36000</v>
      </c>
      <c r="J37" s="7" t="s">
        <v>10</v>
      </c>
    </row>
    <row r="38" spans="2:10" ht="18" customHeight="1" x14ac:dyDescent="0.2">
      <c r="B38" s="8" t="s">
        <v>8</v>
      </c>
      <c r="C38" s="39">
        <v>3.5</v>
      </c>
      <c r="D38" s="34" t="s">
        <v>0</v>
      </c>
      <c r="E38" s="46">
        <f>I31*Forside!$G$12</f>
        <v>134375</v>
      </c>
      <c r="F38" s="34" t="s">
        <v>10</v>
      </c>
      <c r="G38" s="46">
        <f>Mellomregning!I9*Forside!$G$10</f>
        <v>42000</v>
      </c>
      <c r="H38" s="34" t="s">
        <v>10</v>
      </c>
      <c r="I38" s="49">
        <f>Mellomregning!I9*Forside!$G$11</f>
        <v>28000</v>
      </c>
      <c r="J38" s="34" t="s">
        <v>10</v>
      </c>
    </row>
    <row r="39" spans="2:10" ht="20" customHeight="1" x14ac:dyDescent="0.2">
      <c r="B39" s="31" t="s">
        <v>3</v>
      </c>
      <c r="C39" s="147" t="s">
        <v>39</v>
      </c>
      <c r="D39" s="146"/>
      <c r="E39" s="145" t="s">
        <v>65</v>
      </c>
      <c r="F39" s="145"/>
      <c r="G39" s="145"/>
      <c r="H39" s="145"/>
      <c r="I39" s="145"/>
      <c r="J39" s="146"/>
    </row>
    <row r="40" spans="2:10" ht="18" customHeight="1" x14ac:dyDescent="0.2">
      <c r="B40" s="36" t="s">
        <v>4</v>
      </c>
      <c r="C40" s="41">
        <v>23</v>
      </c>
      <c r="D40" s="33" t="s">
        <v>0</v>
      </c>
      <c r="E40" s="127">
        <f>E33+G33+I33+(Forside!$G$13*Mellomregning!G11)</f>
        <v>1678005.25</v>
      </c>
      <c r="F40" s="128"/>
      <c r="G40" s="128"/>
      <c r="H40" s="128"/>
      <c r="I40" s="128"/>
      <c r="J40" s="129"/>
    </row>
    <row r="41" spans="2:10" ht="18" customHeight="1" x14ac:dyDescent="0.2">
      <c r="B41" s="36" t="s">
        <v>5</v>
      </c>
      <c r="C41" s="37">
        <v>12.5</v>
      </c>
      <c r="D41" s="33" t="s">
        <v>0</v>
      </c>
      <c r="E41" s="142">
        <f>E34+G34+I34+(Forside!$G$13*Mellomregning!G12)</f>
        <v>921464.375</v>
      </c>
      <c r="F41" s="143"/>
      <c r="G41" s="143"/>
      <c r="H41" s="143"/>
      <c r="I41" s="143"/>
      <c r="J41" s="144"/>
    </row>
    <row r="42" spans="2:10" ht="18" customHeight="1" x14ac:dyDescent="0.2">
      <c r="B42" s="36" t="s">
        <v>6</v>
      </c>
      <c r="C42" s="38">
        <v>9</v>
      </c>
      <c r="D42" s="7" t="s">
        <v>0</v>
      </c>
      <c r="E42" s="142">
        <f>E35+G35+I35+(Forside!$G$13*Mellomregning!G13)</f>
        <v>669700.75</v>
      </c>
      <c r="F42" s="143"/>
      <c r="G42" s="143"/>
      <c r="H42" s="143"/>
      <c r="I42" s="143"/>
      <c r="J42" s="144"/>
    </row>
    <row r="43" spans="2:10" ht="18" customHeight="1" x14ac:dyDescent="0.2">
      <c r="B43" s="36" t="s">
        <v>9</v>
      </c>
      <c r="C43" s="38">
        <v>7.5</v>
      </c>
      <c r="D43" s="7" t="s">
        <v>0</v>
      </c>
      <c r="E43" s="142">
        <f>E36+G36+I36+(Forside!$G$13*Mellomregning!G14)</f>
        <v>561355.625</v>
      </c>
      <c r="F43" s="143"/>
      <c r="G43" s="143"/>
      <c r="H43" s="143"/>
      <c r="I43" s="143"/>
      <c r="J43" s="144"/>
    </row>
    <row r="44" spans="2:10" ht="18" customHeight="1" x14ac:dyDescent="0.2">
      <c r="B44" s="36" t="s">
        <v>7</v>
      </c>
      <c r="C44" s="38">
        <v>4.5</v>
      </c>
      <c r="D44" s="7" t="s">
        <v>0</v>
      </c>
      <c r="E44" s="142">
        <f>E37+G37+I37+(Forside!$G$13*Mellomregning!G15)</f>
        <v>345290.375</v>
      </c>
      <c r="F44" s="143"/>
      <c r="G44" s="143"/>
      <c r="H44" s="143"/>
      <c r="I44" s="143"/>
      <c r="J44" s="144"/>
    </row>
    <row r="45" spans="2:10" ht="18" customHeight="1" thickBot="1" x14ac:dyDescent="0.25">
      <c r="B45" s="57" t="s">
        <v>8</v>
      </c>
      <c r="C45" s="58">
        <v>3.5</v>
      </c>
      <c r="D45" s="12" t="s">
        <v>0</v>
      </c>
      <c r="E45" s="139">
        <f>E38+G38+I38+(Forside!$G$13*Mellomregning!G16)</f>
        <v>273268.625</v>
      </c>
      <c r="F45" s="140"/>
      <c r="G45" s="140"/>
      <c r="H45" s="140"/>
      <c r="I45" s="140"/>
      <c r="J45" s="141"/>
    </row>
    <row r="46" spans="2:10" ht="32" customHeight="1" thickBot="1" x14ac:dyDescent="0.25">
      <c r="B46" s="100" t="s">
        <v>47</v>
      </c>
      <c r="C46" s="101"/>
      <c r="D46" s="101"/>
      <c r="E46" s="101"/>
      <c r="F46" s="101"/>
      <c r="G46" s="101"/>
      <c r="H46" s="101"/>
      <c r="I46" s="101"/>
      <c r="J46" s="102"/>
    </row>
    <row r="47" spans="2:10" ht="20" customHeight="1" x14ac:dyDescent="0.2">
      <c r="B47" s="42" t="s">
        <v>3</v>
      </c>
      <c r="C47" s="103" t="s">
        <v>39</v>
      </c>
      <c r="D47" s="104"/>
      <c r="E47" s="103" t="s">
        <v>48</v>
      </c>
      <c r="F47" s="103"/>
      <c r="G47" s="103"/>
      <c r="H47" s="103"/>
      <c r="I47" s="103"/>
      <c r="J47" s="104"/>
    </row>
    <row r="48" spans="2:10" ht="18" customHeight="1" x14ac:dyDescent="0.2">
      <c r="B48" s="36" t="s">
        <v>4</v>
      </c>
      <c r="C48" s="22">
        <v>23</v>
      </c>
      <c r="D48" s="33" t="s">
        <v>0</v>
      </c>
      <c r="E48" s="136">
        <f>E18-E40</f>
        <v>1561738.1833333336</v>
      </c>
      <c r="F48" s="137"/>
      <c r="G48" s="137"/>
      <c r="H48" s="137"/>
      <c r="I48" s="137"/>
      <c r="J48" s="138"/>
    </row>
    <row r="49" spans="2:10" ht="18" customHeight="1" x14ac:dyDescent="0.2">
      <c r="B49" s="36" t="s">
        <v>5</v>
      </c>
      <c r="C49" s="25">
        <v>12.5</v>
      </c>
      <c r="D49" s="33" t="s">
        <v>0</v>
      </c>
      <c r="E49" s="133">
        <f t="shared" ref="E49:E53" si="0">E19-E41</f>
        <v>873882.375</v>
      </c>
      <c r="F49" s="134"/>
      <c r="G49" s="134"/>
      <c r="H49" s="134"/>
      <c r="I49" s="134"/>
      <c r="J49" s="135"/>
    </row>
    <row r="50" spans="2:10" ht="18" customHeight="1" x14ac:dyDescent="0.2">
      <c r="B50" s="36" t="s">
        <v>6</v>
      </c>
      <c r="C50" s="35">
        <v>9</v>
      </c>
      <c r="D50" s="7" t="s">
        <v>0</v>
      </c>
      <c r="E50" s="133">
        <f t="shared" si="0"/>
        <v>644583.21666666679</v>
      </c>
      <c r="F50" s="134"/>
      <c r="G50" s="134"/>
      <c r="H50" s="134"/>
      <c r="I50" s="134"/>
      <c r="J50" s="135"/>
    </row>
    <row r="51" spans="2:10" ht="18" customHeight="1" x14ac:dyDescent="0.2">
      <c r="B51" s="36" t="s">
        <v>9</v>
      </c>
      <c r="C51" s="35">
        <v>7.5</v>
      </c>
      <c r="D51" s="7" t="s">
        <v>0</v>
      </c>
      <c r="E51" s="133">
        <f t="shared" si="0"/>
        <v>546585.95833333326</v>
      </c>
      <c r="F51" s="134"/>
      <c r="G51" s="134"/>
      <c r="H51" s="134"/>
      <c r="I51" s="134"/>
      <c r="J51" s="135"/>
    </row>
    <row r="52" spans="2:10" ht="18" customHeight="1" x14ac:dyDescent="0.2">
      <c r="B52" s="36" t="s">
        <v>7</v>
      </c>
      <c r="C52" s="35">
        <v>4.5</v>
      </c>
      <c r="D52" s="7" t="s">
        <v>0</v>
      </c>
      <c r="E52" s="133">
        <f t="shared" si="0"/>
        <v>349966.44166666665</v>
      </c>
      <c r="F52" s="134"/>
      <c r="G52" s="134"/>
      <c r="H52" s="134"/>
      <c r="I52" s="134"/>
      <c r="J52" s="135"/>
    </row>
    <row r="53" spans="2:10" ht="18" customHeight="1" thickBot="1" x14ac:dyDescent="0.25">
      <c r="B53" s="57" t="s">
        <v>8</v>
      </c>
      <c r="C53" s="59">
        <v>3.5</v>
      </c>
      <c r="D53" s="12" t="s">
        <v>0</v>
      </c>
      <c r="E53" s="130">
        <f t="shared" si="0"/>
        <v>284023.82499999995</v>
      </c>
      <c r="F53" s="131"/>
      <c r="G53" s="131"/>
      <c r="H53" s="131"/>
      <c r="I53" s="131"/>
      <c r="J53" s="132"/>
    </row>
  </sheetData>
  <sheetProtection algorithmName="SHA-512" hashValue="tR/U5zSX0NzHqg4t5CyKAkL9eEei4ssbYZIgcIFvgfS3q3/UNsYgvsA8zCG2l5SWJiJl+u4jqVGlmOtt6iMVEg==" saltValue="yTIPDfFgBKxrx8vtjxa1Fw==" spinCount="100000" sheet="1" objects="1" scenarios="1"/>
  <customSheetViews>
    <customSheetView guid="{DF27A593-449F-5B4F-8C3C-F67E785DEDEC}" showPageBreaks="1" showGridLines="0">
      <selection activeCell="M24" sqref="M24"/>
      <pageMargins left="0.7" right="0.7" top="0.75" bottom="0.75" header="0.3" footer="0.3"/>
      <pageSetup paperSize="9" orientation="portrait" horizontalDpi="0" verticalDpi="0"/>
    </customSheetView>
  </customSheetViews>
  <mergeCells count="51">
    <mergeCell ref="E51:J51"/>
    <mergeCell ref="E52:J52"/>
    <mergeCell ref="E53:J53"/>
    <mergeCell ref="B46:J46"/>
    <mergeCell ref="C47:D47"/>
    <mergeCell ref="E47:J47"/>
    <mergeCell ref="E48:J48"/>
    <mergeCell ref="E49:J49"/>
    <mergeCell ref="E50:J50"/>
    <mergeCell ref="E45:J45"/>
    <mergeCell ref="C32:D32"/>
    <mergeCell ref="E32:F32"/>
    <mergeCell ref="G32:H32"/>
    <mergeCell ref="I32:J32"/>
    <mergeCell ref="C39:D39"/>
    <mergeCell ref="E39:J39"/>
    <mergeCell ref="E40:J40"/>
    <mergeCell ref="E41:J41"/>
    <mergeCell ref="E42:J42"/>
    <mergeCell ref="E43:J43"/>
    <mergeCell ref="E44:J44"/>
    <mergeCell ref="E26:E31"/>
    <mergeCell ref="F26:F31"/>
    <mergeCell ref="G26:G31"/>
    <mergeCell ref="H26:H31"/>
    <mergeCell ref="E18:J18"/>
    <mergeCell ref="E19:J19"/>
    <mergeCell ref="E20:J20"/>
    <mergeCell ref="E21:J21"/>
    <mergeCell ref="E22:J22"/>
    <mergeCell ref="E23:J23"/>
    <mergeCell ref="B24:J24"/>
    <mergeCell ref="C25:D25"/>
    <mergeCell ref="E25:F25"/>
    <mergeCell ref="G25:H25"/>
    <mergeCell ref="I25:J25"/>
    <mergeCell ref="C10:D10"/>
    <mergeCell ref="E10:F10"/>
    <mergeCell ref="G10:H10"/>
    <mergeCell ref="I10:J10"/>
    <mergeCell ref="C17:D17"/>
    <mergeCell ref="E17:J17"/>
    <mergeCell ref="E4:E9"/>
    <mergeCell ref="F4:F9"/>
    <mergeCell ref="G4:G9"/>
    <mergeCell ref="H4:H9"/>
    <mergeCell ref="B2:J2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6C3A4-51C0-4D41-810B-0D4F89D34F35}">
  <dimension ref="B1:J53"/>
  <sheetViews>
    <sheetView showGridLines="0" workbookViewId="0">
      <selection activeCell="E40" sqref="E40:J40"/>
    </sheetView>
  </sheetViews>
  <sheetFormatPr baseColWidth="10" defaultRowHeight="16" x14ac:dyDescent="0.2"/>
  <cols>
    <col min="2" max="10" width="13.83203125" customWidth="1"/>
  </cols>
  <sheetData>
    <row r="1" spans="2:10" ht="17" thickBo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0" ht="32" customHeight="1" thickBot="1" x14ac:dyDescent="0.25">
      <c r="B2" s="100" t="s">
        <v>44</v>
      </c>
      <c r="C2" s="101"/>
      <c r="D2" s="101"/>
      <c r="E2" s="101"/>
      <c r="F2" s="101"/>
      <c r="G2" s="101"/>
      <c r="H2" s="101"/>
      <c r="I2" s="101"/>
      <c r="J2" s="102"/>
    </row>
    <row r="3" spans="2:10" ht="20" customHeight="1" x14ac:dyDescent="0.2">
      <c r="B3" s="42" t="s">
        <v>3</v>
      </c>
      <c r="C3" s="120" t="s">
        <v>39</v>
      </c>
      <c r="D3" s="104"/>
      <c r="E3" s="120" t="s">
        <v>45</v>
      </c>
      <c r="F3" s="104"/>
      <c r="G3" s="120" t="s">
        <v>40</v>
      </c>
      <c r="H3" s="104"/>
      <c r="I3" s="103" t="s">
        <v>63</v>
      </c>
      <c r="J3" s="104"/>
    </row>
    <row r="4" spans="2:10" ht="18" customHeight="1" x14ac:dyDescent="0.2">
      <c r="B4" s="36" t="s">
        <v>4</v>
      </c>
      <c r="C4" s="41">
        <v>23</v>
      </c>
      <c r="D4" s="33" t="s">
        <v>0</v>
      </c>
      <c r="E4" s="148">
        <v>30</v>
      </c>
      <c r="F4" s="151" t="s">
        <v>37</v>
      </c>
      <c r="G4" s="153">
        <f>(2*(E4/Forside!G18))+(Forside!G20/60)</f>
        <v>1.3666666666666667</v>
      </c>
      <c r="H4" s="151" t="s">
        <v>38</v>
      </c>
      <c r="I4" s="23">
        <f>$G$4*Mellomregning!E18</f>
        <v>1183.5333333333333</v>
      </c>
      <c r="J4" s="33" t="s">
        <v>14</v>
      </c>
    </row>
    <row r="5" spans="2:10" ht="18" customHeight="1" x14ac:dyDescent="0.2">
      <c r="B5" s="36" t="s">
        <v>5</v>
      </c>
      <c r="C5" s="37">
        <v>12.5</v>
      </c>
      <c r="D5" s="33" t="s">
        <v>0</v>
      </c>
      <c r="E5" s="149"/>
      <c r="F5" s="151"/>
      <c r="G5" s="154"/>
      <c r="H5" s="151"/>
      <c r="I5" s="26">
        <f>$G$4*Mellomregning!E19</f>
        <v>657.36666666666667</v>
      </c>
      <c r="J5" s="7" t="s">
        <v>14</v>
      </c>
    </row>
    <row r="6" spans="2:10" ht="18" customHeight="1" x14ac:dyDescent="0.2">
      <c r="B6" s="36" t="s">
        <v>6</v>
      </c>
      <c r="C6" s="38">
        <v>9</v>
      </c>
      <c r="D6" s="7" t="s">
        <v>0</v>
      </c>
      <c r="E6" s="149"/>
      <c r="F6" s="151"/>
      <c r="G6" s="154"/>
      <c r="H6" s="151"/>
      <c r="I6" s="26">
        <f>$G$4*Mellomregning!E20</f>
        <v>482.43333333333334</v>
      </c>
      <c r="J6" s="7" t="s">
        <v>14</v>
      </c>
    </row>
    <row r="7" spans="2:10" ht="18" customHeight="1" x14ac:dyDescent="0.2">
      <c r="B7" s="36" t="s">
        <v>9</v>
      </c>
      <c r="C7" s="38">
        <v>7.5</v>
      </c>
      <c r="D7" s="7" t="s">
        <v>0</v>
      </c>
      <c r="E7" s="149"/>
      <c r="F7" s="151"/>
      <c r="G7" s="154"/>
      <c r="H7" s="151"/>
      <c r="I7" s="26">
        <f>$G$4*Mellomregning!E21</f>
        <v>407.26666666666665</v>
      </c>
      <c r="J7" s="7" t="s">
        <v>14</v>
      </c>
    </row>
    <row r="8" spans="2:10" ht="18" customHeight="1" x14ac:dyDescent="0.2">
      <c r="B8" s="36" t="s">
        <v>7</v>
      </c>
      <c r="C8" s="38">
        <v>4.5</v>
      </c>
      <c r="D8" s="7" t="s">
        <v>0</v>
      </c>
      <c r="E8" s="149"/>
      <c r="F8" s="151"/>
      <c r="G8" s="154"/>
      <c r="H8" s="151"/>
      <c r="I8" s="26">
        <f>$G$4*Mellomregning!E22</f>
        <v>256.93333333333334</v>
      </c>
      <c r="J8" s="7" t="s">
        <v>14</v>
      </c>
    </row>
    <row r="9" spans="2:10" ht="18" customHeight="1" x14ac:dyDescent="0.2">
      <c r="B9" s="8" t="s">
        <v>8</v>
      </c>
      <c r="C9" s="39">
        <v>3.5</v>
      </c>
      <c r="D9" s="34" t="s">
        <v>0</v>
      </c>
      <c r="E9" s="150"/>
      <c r="F9" s="152"/>
      <c r="G9" s="155"/>
      <c r="H9" s="152"/>
      <c r="I9" s="40">
        <f>$G$4*Mellomregning!E23</f>
        <v>206.36666666666667</v>
      </c>
      <c r="J9" s="34" t="s">
        <v>14</v>
      </c>
    </row>
    <row r="10" spans="2:10" ht="20" customHeight="1" x14ac:dyDescent="0.2">
      <c r="B10" s="31" t="s">
        <v>3</v>
      </c>
      <c r="C10" s="147" t="s">
        <v>39</v>
      </c>
      <c r="D10" s="146"/>
      <c r="E10" s="147" t="s">
        <v>64</v>
      </c>
      <c r="F10" s="146"/>
      <c r="G10" s="147" t="s">
        <v>41</v>
      </c>
      <c r="H10" s="146"/>
      <c r="I10" s="145" t="s">
        <v>42</v>
      </c>
      <c r="J10" s="146"/>
    </row>
    <row r="11" spans="2:10" ht="18" customHeight="1" x14ac:dyDescent="0.2">
      <c r="B11" s="36" t="s">
        <v>4</v>
      </c>
      <c r="C11" s="41">
        <v>23</v>
      </c>
      <c r="D11" s="33" t="s">
        <v>0</v>
      </c>
      <c r="E11" s="44">
        <f>I4*Forside!$G$12</f>
        <v>1479416.6666666667</v>
      </c>
      <c r="F11" s="7" t="s">
        <v>10</v>
      </c>
      <c r="G11" s="44">
        <f>Mellomregning!G4*Forside!$G$10</f>
        <v>184000</v>
      </c>
      <c r="H11" s="7" t="s">
        <v>10</v>
      </c>
      <c r="I11" s="47">
        <f>Mellomregning!G4*Forside!$G$11</f>
        <v>122666.66666666666</v>
      </c>
      <c r="J11" s="7" t="s">
        <v>10</v>
      </c>
    </row>
    <row r="12" spans="2:10" ht="18" customHeight="1" x14ac:dyDescent="0.2">
      <c r="B12" s="36" t="s">
        <v>5</v>
      </c>
      <c r="C12" s="37">
        <v>12.5</v>
      </c>
      <c r="D12" s="33" t="s">
        <v>0</v>
      </c>
      <c r="E12" s="45">
        <f>I5*Forside!$G$12</f>
        <v>821708.33333333337</v>
      </c>
      <c r="F12" s="7" t="s">
        <v>10</v>
      </c>
      <c r="G12" s="45">
        <f>Mellomregning!G5*Forside!$G$10</f>
        <v>99999.999999999985</v>
      </c>
      <c r="H12" s="7" t="s">
        <v>10</v>
      </c>
      <c r="I12" s="48">
        <f>Mellomregning!G5*Forside!$G$11</f>
        <v>66666.666666666657</v>
      </c>
      <c r="J12" s="7" t="s">
        <v>10</v>
      </c>
    </row>
    <row r="13" spans="2:10" ht="18" customHeight="1" x14ac:dyDescent="0.2">
      <c r="B13" s="36" t="s">
        <v>6</v>
      </c>
      <c r="C13" s="38">
        <v>9</v>
      </c>
      <c r="D13" s="7" t="s">
        <v>0</v>
      </c>
      <c r="E13" s="45">
        <f>I6*Forside!$G$12</f>
        <v>603041.66666666663</v>
      </c>
      <c r="F13" s="7" t="s">
        <v>10</v>
      </c>
      <c r="G13" s="45">
        <f>Mellomregning!G6*Forside!$G$10</f>
        <v>72000</v>
      </c>
      <c r="H13" s="7" t="s">
        <v>10</v>
      </c>
      <c r="I13" s="48">
        <f>Mellomregning!G6*Forside!$G$11</f>
        <v>48000</v>
      </c>
      <c r="J13" s="7" t="s">
        <v>10</v>
      </c>
    </row>
    <row r="14" spans="2:10" ht="18" customHeight="1" x14ac:dyDescent="0.2">
      <c r="B14" s="36" t="s">
        <v>9</v>
      </c>
      <c r="C14" s="38">
        <v>7.5</v>
      </c>
      <c r="D14" s="7" t="s">
        <v>0</v>
      </c>
      <c r="E14" s="45">
        <f>I7*Forside!$G$12</f>
        <v>509083.33333333331</v>
      </c>
      <c r="F14" s="7" t="s">
        <v>10</v>
      </c>
      <c r="G14" s="45">
        <f>Mellomregning!G7*Forside!$G$10</f>
        <v>60000</v>
      </c>
      <c r="H14" s="7" t="s">
        <v>10</v>
      </c>
      <c r="I14" s="48">
        <f>Mellomregning!G7*Forside!$G$11</f>
        <v>40000</v>
      </c>
      <c r="J14" s="7" t="s">
        <v>10</v>
      </c>
    </row>
    <row r="15" spans="2:10" ht="18" customHeight="1" x14ac:dyDescent="0.2">
      <c r="B15" s="36" t="s">
        <v>7</v>
      </c>
      <c r="C15" s="38">
        <v>4.5</v>
      </c>
      <c r="D15" s="7" t="s">
        <v>0</v>
      </c>
      <c r="E15" s="45">
        <f>I8*Forside!$G$12</f>
        <v>321166.66666666669</v>
      </c>
      <c r="F15" s="7" t="s">
        <v>10</v>
      </c>
      <c r="G15" s="45">
        <f>Mellomregning!G8*Forside!$G$10</f>
        <v>36000</v>
      </c>
      <c r="H15" s="7" t="s">
        <v>10</v>
      </c>
      <c r="I15" s="48">
        <f>Mellomregning!G8*Forside!$G$11</f>
        <v>24000</v>
      </c>
      <c r="J15" s="7" t="s">
        <v>10</v>
      </c>
    </row>
    <row r="16" spans="2:10" ht="18" customHeight="1" x14ac:dyDescent="0.2">
      <c r="B16" s="8" t="s">
        <v>8</v>
      </c>
      <c r="C16" s="39">
        <v>3.5</v>
      </c>
      <c r="D16" s="34" t="s">
        <v>0</v>
      </c>
      <c r="E16" s="46">
        <f>I9*Forside!$G$12</f>
        <v>257958.33333333334</v>
      </c>
      <c r="F16" s="34" t="s">
        <v>10</v>
      </c>
      <c r="G16" s="46">
        <f>Mellomregning!G9*Forside!$G$10</f>
        <v>28000</v>
      </c>
      <c r="H16" s="34" t="s">
        <v>10</v>
      </c>
      <c r="I16" s="49">
        <f>Mellomregning!G9*Forside!$G$11</f>
        <v>18666.666666666668</v>
      </c>
      <c r="J16" s="34" t="s">
        <v>10</v>
      </c>
    </row>
    <row r="17" spans="2:10" ht="20" customHeight="1" x14ac:dyDescent="0.2">
      <c r="B17" s="31" t="s">
        <v>3</v>
      </c>
      <c r="C17" s="147" t="s">
        <v>39</v>
      </c>
      <c r="D17" s="146"/>
      <c r="E17" s="145" t="s">
        <v>65</v>
      </c>
      <c r="F17" s="145"/>
      <c r="G17" s="145"/>
      <c r="H17" s="145"/>
      <c r="I17" s="145"/>
      <c r="J17" s="146"/>
    </row>
    <row r="18" spans="2:10" ht="18" customHeight="1" x14ac:dyDescent="0.2">
      <c r="B18" s="36" t="s">
        <v>4</v>
      </c>
      <c r="C18" s="41">
        <v>23</v>
      </c>
      <c r="D18" s="33" t="s">
        <v>0</v>
      </c>
      <c r="E18" s="127">
        <f>E11+G11+I11+Mellomregning!I11</f>
        <v>3672743.4333333336</v>
      </c>
      <c r="F18" s="128"/>
      <c r="G18" s="128"/>
      <c r="H18" s="128"/>
      <c r="I18" s="128"/>
      <c r="J18" s="129"/>
    </row>
    <row r="19" spans="2:10" ht="18" customHeight="1" x14ac:dyDescent="0.2">
      <c r="B19" s="36" t="s">
        <v>5</v>
      </c>
      <c r="C19" s="37">
        <v>12.5</v>
      </c>
      <c r="D19" s="33" t="s">
        <v>0</v>
      </c>
      <c r="E19" s="142">
        <f>E12+G12+I12+Mellomregning!I12</f>
        <v>2035846.75</v>
      </c>
      <c r="F19" s="143"/>
      <c r="G19" s="143"/>
      <c r="H19" s="143"/>
      <c r="I19" s="143"/>
      <c r="J19" s="144"/>
    </row>
    <row r="20" spans="2:10" ht="18" customHeight="1" x14ac:dyDescent="0.2">
      <c r="B20" s="36" t="s">
        <v>6</v>
      </c>
      <c r="C20" s="38">
        <v>9</v>
      </c>
      <c r="D20" s="7" t="s">
        <v>0</v>
      </c>
      <c r="E20" s="142">
        <f>E13+G13+I13+Mellomregning!I13</f>
        <v>1490783.9666666668</v>
      </c>
      <c r="F20" s="143"/>
      <c r="G20" s="143"/>
      <c r="H20" s="143"/>
      <c r="I20" s="143"/>
      <c r="J20" s="144"/>
    </row>
    <row r="21" spans="2:10" ht="18" customHeight="1" x14ac:dyDescent="0.2">
      <c r="B21" s="36" t="s">
        <v>9</v>
      </c>
      <c r="C21" s="38">
        <v>7.5</v>
      </c>
      <c r="D21" s="7" t="s">
        <v>0</v>
      </c>
      <c r="E21" s="142">
        <f>E14+G14+I14+Mellomregning!I14</f>
        <v>1256941.5833333333</v>
      </c>
      <c r="F21" s="143"/>
      <c r="G21" s="143"/>
      <c r="H21" s="143"/>
      <c r="I21" s="143"/>
      <c r="J21" s="144"/>
    </row>
    <row r="22" spans="2:10" ht="18" customHeight="1" x14ac:dyDescent="0.2">
      <c r="B22" s="36" t="s">
        <v>7</v>
      </c>
      <c r="C22" s="38">
        <v>4.5</v>
      </c>
      <c r="D22" s="7" t="s">
        <v>0</v>
      </c>
      <c r="E22" s="142">
        <f>E15+G15+I15+Mellomregning!I15</f>
        <v>789256.81666666665</v>
      </c>
      <c r="F22" s="143"/>
      <c r="G22" s="143"/>
      <c r="H22" s="143"/>
      <c r="I22" s="143"/>
      <c r="J22" s="144"/>
    </row>
    <row r="23" spans="2:10" ht="18" customHeight="1" thickBot="1" x14ac:dyDescent="0.25">
      <c r="B23" s="57" t="s">
        <v>8</v>
      </c>
      <c r="C23" s="58">
        <v>3.5</v>
      </c>
      <c r="D23" s="12" t="s">
        <v>0</v>
      </c>
      <c r="E23" s="139">
        <f>E16+G16+I16+Mellomregning!I16</f>
        <v>632792.45000000007</v>
      </c>
      <c r="F23" s="140"/>
      <c r="G23" s="140"/>
      <c r="H23" s="140"/>
      <c r="I23" s="140"/>
      <c r="J23" s="141"/>
    </row>
    <row r="24" spans="2:10" ht="32" customHeight="1" thickBot="1" x14ac:dyDescent="0.25">
      <c r="B24" s="100" t="s">
        <v>46</v>
      </c>
      <c r="C24" s="101"/>
      <c r="D24" s="101"/>
      <c r="E24" s="101"/>
      <c r="F24" s="101"/>
      <c r="G24" s="101"/>
      <c r="H24" s="101"/>
      <c r="I24" s="101"/>
      <c r="J24" s="102"/>
    </row>
    <row r="25" spans="2:10" ht="20" customHeight="1" x14ac:dyDescent="0.2">
      <c r="B25" s="42" t="s">
        <v>3</v>
      </c>
      <c r="C25" s="120" t="s">
        <v>39</v>
      </c>
      <c r="D25" s="104"/>
      <c r="E25" s="120" t="s">
        <v>49</v>
      </c>
      <c r="F25" s="104"/>
      <c r="G25" s="120" t="s">
        <v>40</v>
      </c>
      <c r="H25" s="104"/>
      <c r="I25" s="103" t="s">
        <v>63</v>
      </c>
      <c r="J25" s="104"/>
    </row>
    <row r="26" spans="2:10" ht="18" customHeight="1" x14ac:dyDescent="0.2">
      <c r="B26" s="36" t="s">
        <v>4</v>
      </c>
      <c r="C26" s="41">
        <v>23</v>
      </c>
      <c r="D26" s="33" t="s">
        <v>0</v>
      </c>
      <c r="E26" s="148">
        <v>5</v>
      </c>
      <c r="F26" s="151" t="s">
        <v>37</v>
      </c>
      <c r="G26" s="153">
        <f>(2*(E26/Forside!G19))+(Forside!G20/60)</f>
        <v>0.5</v>
      </c>
      <c r="H26" s="151" t="s">
        <v>38</v>
      </c>
      <c r="I26" s="54">
        <f>$G$26*Mellomregning!H18</f>
        <v>644</v>
      </c>
      <c r="J26" s="7" t="s">
        <v>14</v>
      </c>
    </row>
    <row r="27" spans="2:10" ht="18" customHeight="1" x14ac:dyDescent="0.2">
      <c r="B27" s="36" t="s">
        <v>5</v>
      </c>
      <c r="C27" s="37">
        <v>12.5</v>
      </c>
      <c r="D27" s="33" t="s">
        <v>0</v>
      </c>
      <c r="E27" s="149"/>
      <c r="F27" s="151"/>
      <c r="G27" s="154"/>
      <c r="H27" s="151"/>
      <c r="I27" s="55">
        <f>$G$26*Mellomregning!H19</f>
        <v>355</v>
      </c>
      <c r="J27" s="7" t="s">
        <v>14</v>
      </c>
    </row>
    <row r="28" spans="2:10" ht="18" customHeight="1" x14ac:dyDescent="0.2">
      <c r="B28" s="36" t="s">
        <v>6</v>
      </c>
      <c r="C28" s="38">
        <v>9</v>
      </c>
      <c r="D28" s="7" t="s">
        <v>0</v>
      </c>
      <c r="E28" s="149"/>
      <c r="F28" s="151"/>
      <c r="G28" s="154"/>
      <c r="H28" s="151"/>
      <c r="I28" s="55">
        <f>$G$26*Mellomregning!H20</f>
        <v>259</v>
      </c>
      <c r="J28" s="7" t="s">
        <v>14</v>
      </c>
    </row>
    <row r="29" spans="2:10" ht="18" customHeight="1" x14ac:dyDescent="0.2">
      <c r="B29" s="36" t="s">
        <v>9</v>
      </c>
      <c r="C29" s="38">
        <v>7.5</v>
      </c>
      <c r="D29" s="7" t="s">
        <v>0</v>
      </c>
      <c r="E29" s="149"/>
      <c r="F29" s="151"/>
      <c r="G29" s="154"/>
      <c r="H29" s="151"/>
      <c r="I29" s="55">
        <f>$G$26*Mellomregning!H21</f>
        <v>217.5</v>
      </c>
      <c r="J29" s="7" t="s">
        <v>14</v>
      </c>
    </row>
    <row r="30" spans="2:10" ht="18" customHeight="1" x14ac:dyDescent="0.2">
      <c r="B30" s="36" t="s">
        <v>7</v>
      </c>
      <c r="C30" s="38">
        <v>4.5</v>
      </c>
      <c r="D30" s="7" t="s">
        <v>0</v>
      </c>
      <c r="E30" s="149"/>
      <c r="F30" s="151"/>
      <c r="G30" s="154"/>
      <c r="H30" s="151"/>
      <c r="I30" s="55">
        <f>$G$26*Mellomregning!H22</f>
        <v>135</v>
      </c>
      <c r="J30" s="7" t="s">
        <v>14</v>
      </c>
    </row>
    <row r="31" spans="2:10" ht="18" customHeight="1" x14ac:dyDescent="0.2">
      <c r="B31" s="8" t="s">
        <v>8</v>
      </c>
      <c r="C31" s="39">
        <v>3.5</v>
      </c>
      <c r="D31" s="34" t="s">
        <v>0</v>
      </c>
      <c r="E31" s="150"/>
      <c r="F31" s="152"/>
      <c r="G31" s="155"/>
      <c r="H31" s="152"/>
      <c r="I31" s="56">
        <f>$G$26*Mellomregning!H23</f>
        <v>107.5</v>
      </c>
      <c r="J31" s="34" t="s">
        <v>14</v>
      </c>
    </row>
    <row r="32" spans="2:10" ht="20" customHeight="1" x14ac:dyDescent="0.2">
      <c r="B32" s="31" t="s">
        <v>3</v>
      </c>
      <c r="C32" s="147" t="s">
        <v>39</v>
      </c>
      <c r="D32" s="146"/>
      <c r="E32" s="147" t="s">
        <v>64</v>
      </c>
      <c r="F32" s="146"/>
      <c r="G32" s="147" t="s">
        <v>41</v>
      </c>
      <c r="H32" s="146"/>
      <c r="I32" s="145" t="s">
        <v>42</v>
      </c>
      <c r="J32" s="146"/>
    </row>
    <row r="33" spans="2:10" ht="18" customHeight="1" x14ac:dyDescent="0.2">
      <c r="B33" s="36" t="s">
        <v>4</v>
      </c>
      <c r="C33" s="41">
        <v>23</v>
      </c>
      <c r="D33" s="33" t="s">
        <v>0</v>
      </c>
      <c r="E33" s="44">
        <f>I26*Forside!$G$12</f>
        <v>805000</v>
      </c>
      <c r="F33" s="7" t="s">
        <v>10</v>
      </c>
      <c r="G33" s="44">
        <f>Mellomregning!I4*Forside!$G$10</f>
        <v>276000</v>
      </c>
      <c r="H33" s="7" t="s">
        <v>10</v>
      </c>
      <c r="I33" s="47">
        <f>Mellomregning!I4*Forside!$G$11</f>
        <v>184000</v>
      </c>
      <c r="J33" s="7" t="s">
        <v>10</v>
      </c>
    </row>
    <row r="34" spans="2:10" ht="18" customHeight="1" x14ac:dyDescent="0.2">
      <c r="B34" s="36" t="s">
        <v>5</v>
      </c>
      <c r="C34" s="37">
        <v>12.5</v>
      </c>
      <c r="D34" s="33" t="s">
        <v>0</v>
      </c>
      <c r="E34" s="45">
        <f>I27*Forside!$G$12</f>
        <v>443750</v>
      </c>
      <c r="F34" s="7" t="s">
        <v>10</v>
      </c>
      <c r="G34" s="45">
        <f>Mellomregning!I5*Forside!$G$10</f>
        <v>149999.99999999997</v>
      </c>
      <c r="H34" s="7" t="s">
        <v>10</v>
      </c>
      <c r="I34" s="48">
        <f>Mellomregning!I5*Forside!$G$11</f>
        <v>99999.999999999985</v>
      </c>
      <c r="J34" s="7" t="s">
        <v>10</v>
      </c>
    </row>
    <row r="35" spans="2:10" ht="18" customHeight="1" x14ac:dyDescent="0.2">
      <c r="B35" s="36" t="s">
        <v>6</v>
      </c>
      <c r="C35" s="38">
        <v>9</v>
      </c>
      <c r="D35" s="7" t="s">
        <v>0</v>
      </c>
      <c r="E35" s="45">
        <f>I28*Forside!$G$12</f>
        <v>323750</v>
      </c>
      <c r="F35" s="7" t="s">
        <v>10</v>
      </c>
      <c r="G35" s="45">
        <f>Mellomregning!I6*Forside!$G$10</f>
        <v>108000</v>
      </c>
      <c r="H35" s="7" t="s">
        <v>10</v>
      </c>
      <c r="I35" s="48">
        <f>Mellomregning!I6*Forside!$G$11</f>
        <v>72000</v>
      </c>
      <c r="J35" s="7" t="s">
        <v>10</v>
      </c>
    </row>
    <row r="36" spans="2:10" ht="18" customHeight="1" x14ac:dyDescent="0.2">
      <c r="B36" s="36" t="s">
        <v>9</v>
      </c>
      <c r="C36" s="38">
        <v>7.5</v>
      </c>
      <c r="D36" s="7" t="s">
        <v>0</v>
      </c>
      <c r="E36" s="45">
        <f>I29*Forside!$G$12</f>
        <v>271875</v>
      </c>
      <c r="F36" s="7" t="s">
        <v>10</v>
      </c>
      <c r="G36" s="45">
        <f>Mellomregning!I7*Forside!$G$10</f>
        <v>90000</v>
      </c>
      <c r="H36" s="7" t="s">
        <v>10</v>
      </c>
      <c r="I36" s="48">
        <f>Mellomregning!I7*Forside!$G$11</f>
        <v>60000</v>
      </c>
      <c r="J36" s="7" t="s">
        <v>10</v>
      </c>
    </row>
    <row r="37" spans="2:10" ht="18" customHeight="1" x14ac:dyDescent="0.2">
      <c r="B37" s="36" t="s">
        <v>7</v>
      </c>
      <c r="C37" s="38">
        <v>4.5</v>
      </c>
      <c r="D37" s="7" t="s">
        <v>0</v>
      </c>
      <c r="E37" s="45">
        <f>I30*Forside!$G$12</f>
        <v>168750</v>
      </c>
      <c r="F37" s="7" t="s">
        <v>10</v>
      </c>
      <c r="G37" s="45">
        <f>Mellomregning!I8*Forside!$G$10</f>
        <v>54000</v>
      </c>
      <c r="H37" s="7" t="s">
        <v>10</v>
      </c>
      <c r="I37" s="48">
        <f>Mellomregning!I8*Forside!$G$11</f>
        <v>36000</v>
      </c>
      <c r="J37" s="7" t="s">
        <v>10</v>
      </c>
    </row>
    <row r="38" spans="2:10" ht="18" customHeight="1" x14ac:dyDescent="0.2">
      <c r="B38" s="8" t="s">
        <v>8</v>
      </c>
      <c r="C38" s="39">
        <v>3.5</v>
      </c>
      <c r="D38" s="34" t="s">
        <v>0</v>
      </c>
      <c r="E38" s="46">
        <f>I31*Forside!$G$12</f>
        <v>134375</v>
      </c>
      <c r="F38" s="34" t="s">
        <v>10</v>
      </c>
      <c r="G38" s="46">
        <f>Mellomregning!I9*Forside!$G$10</f>
        <v>42000</v>
      </c>
      <c r="H38" s="34" t="s">
        <v>10</v>
      </c>
      <c r="I38" s="49">
        <f>Mellomregning!I9*Forside!$G$11</f>
        <v>28000</v>
      </c>
      <c r="J38" s="34" t="s">
        <v>10</v>
      </c>
    </row>
    <row r="39" spans="2:10" ht="20" customHeight="1" x14ac:dyDescent="0.2">
      <c r="B39" s="31" t="s">
        <v>3</v>
      </c>
      <c r="C39" s="147" t="s">
        <v>39</v>
      </c>
      <c r="D39" s="146"/>
      <c r="E39" s="145" t="s">
        <v>65</v>
      </c>
      <c r="F39" s="145"/>
      <c r="G39" s="145"/>
      <c r="H39" s="145"/>
      <c r="I39" s="145"/>
      <c r="J39" s="146"/>
    </row>
    <row r="40" spans="2:10" ht="18" customHeight="1" x14ac:dyDescent="0.2">
      <c r="B40" s="36" t="s">
        <v>4</v>
      </c>
      <c r="C40" s="41">
        <v>23</v>
      </c>
      <c r="D40" s="33" t="s">
        <v>0</v>
      </c>
      <c r="E40" s="127">
        <f>E33+G33+I33+(Forside!$G$13*Mellomregning!G11)</f>
        <v>1678005.25</v>
      </c>
      <c r="F40" s="128"/>
      <c r="G40" s="128"/>
      <c r="H40" s="128"/>
      <c r="I40" s="128"/>
      <c r="J40" s="129"/>
    </row>
    <row r="41" spans="2:10" ht="18" customHeight="1" x14ac:dyDescent="0.2">
      <c r="B41" s="36" t="s">
        <v>5</v>
      </c>
      <c r="C41" s="37">
        <v>12.5</v>
      </c>
      <c r="D41" s="33" t="s">
        <v>0</v>
      </c>
      <c r="E41" s="142">
        <f>E34+G34+I34+(Forside!$G$13*Mellomregning!G12)</f>
        <v>921464.375</v>
      </c>
      <c r="F41" s="143"/>
      <c r="G41" s="143"/>
      <c r="H41" s="143"/>
      <c r="I41" s="143"/>
      <c r="J41" s="144"/>
    </row>
    <row r="42" spans="2:10" ht="18" customHeight="1" x14ac:dyDescent="0.2">
      <c r="B42" s="36" t="s">
        <v>6</v>
      </c>
      <c r="C42" s="38">
        <v>9</v>
      </c>
      <c r="D42" s="7" t="s">
        <v>0</v>
      </c>
      <c r="E42" s="142">
        <f>E35+G35+I35+(Forside!$G$13*Mellomregning!G13)</f>
        <v>669700.75</v>
      </c>
      <c r="F42" s="143"/>
      <c r="G42" s="143"/>
      <c r="H42" s="143"/>
      <c r="I42" s="143"/>
      <c r="J42" s="144"/>
    </row>
    <row r="43" spans="2:10" ht="18" customHeight="1" x14ac:dyDescent="0.2">
      <c r="B43" s="36" t="s">
        <v>9</v>
      </c>
      <c r="C43" s="38">
        <v>7.5</v>
      </c>
      <c r="D43" s="7" t="s">
        <v>0</v>
      </c>
      <c r="E43" s="142">
        <f>E36+G36+I36+(Forside!$G$13*Mellomregning!G14)</f>
        <v>561355.625</v>
      </c>
      <c r="F43" s="143"/>
      <c r="G43" s="143"/>
      <c r="H43" s="143"/>
      <c r="I43" s="143"/>
      <c r="J43" s="144"/>
    </row>
    <row r="44" spans="2:10" ht="18" customHeight="1" x14ac:dyDescent="0.2">
      <c r="B44" s="36" t="s">
        <v>7</v>
      </c>
      <c r="C44" s="38">
        <v>4.5</v>
      </c>
      <c r="D44" s="7" t="s">
        <v>0</v>
      </c>
      <c r="E44" s="142">
        <f>E37+G37+I37+(Forside!$G$13*Mellomregning!G15)</f>
        <v>345290.375</v>
      </c>
      <c r="F44" s="143"/>
      <c r="G44" s="143"/>
      <c r="H44" s="143"/>
      <c r="I44" s="143"/>
      <c r="J44" s="144"/>
    </row>
    <row r="45" spans="2:10" ht="18" customHeight="1" thickBot="1" x14ac:dyDescent="0.25">
      <c r="B45" s="57" t="s">
        <v>8</v>
      </c>
      <c r="C45" s="58">
        <v>3.5</v>
      </c>
      <c r="D45" s="12" t="s">
        <v>0</v>
      </c>
      <c r="E45" s="139">
        <f>E38+G38+I38+(Forside!$G$13*Mellomregning!G16)</f>
        <v>273268.625</v>
      </c>
      <c r="F45" s="140"/>
      <c r="G45" s="140"/>
      <c r="H45" s="140"/>
      <c r="I45" s="140"/>
      <c r="J45" s="141"/>
    </row>
    <row r="46" spans="2:10" ht="32" customHeight="1" thickBot="1" x14ac:dyDescent="0.25">
      <c r="B46" s="100" t="s">
        <v>47</v>
      </c>
      <c r="C46" s="101"/>
      <c r="D46" s="101"/>
      <c r="E46" s="101"/>
      <c r="F46" s="101"/>
      <c r="G46" s="101"/>
      <c r="H46" s="101"/>
      <c r="I46" s="101"/>
      <c r="J46" s="102"/>
    </row>
    <row r="47" spans="2:10" ht="20" customHeight="1" x14ac:dyDescent="0.2">
      <c r="B47" s="42" t="s">
        <v>3</v>
      </c>
      <c r="C47" s="103" t="s">
        <v>39</v>
      </c>
      <c r="D47" s="104"/>
      <c r="E47" s="103" t="s">
        <v>48</v>
      </c>
      <c r="F47" s="103"/>
      <c r="G47" s="103"/>
      <c r="H47" s="103"/>
      <c r="I47" s="103"/>
      <c r="J47" s="104"/>
    </row>
    <row r="48" spans="2:10" ht="18" customHeight="1" x14ac:dyDescent="0.2">
      <c r="B48" s="36" t="s">
        <v>4</v>
      </c>
      <c r="C48" s="22">
        <v>23</v>
      </c>
      <c r="D48" s="33" t="s">
        <v>0</v>
      </c>
      <c r="E48" s="136">
        <f>E18-E40</f>
        <v>1994738.1833333336</v>
      </c>
      <c r="F48" s="137"/>
      <c r="G48" s="137"/>
      <c r="H48" s="137"/>
      <c r="I48" s="137"/>
      <c r="J48" s="138"/>
    </row>
    <row r="49" spans="2:10" ht="18" customHeight="1" x14ac:dyDescent="0.2">
      <c r="B49" s="36" t="s">
        <v>5</v>
      </c>
      <c r="C49" s="25">
        <v>12.5</v>
      </c>
      <c r="D49" s="33" t="s">
        <v>0</v>
      </c>
      <c r="E49" s="133">
        <f t="shared" ref="E49:E53" si="0">E19-E41</f>
        <v>1114382.375</v>
      </c>
      <c r="F49" s="134"/>
      <c r="G49" s="134"/>
      <c r="H49" s="134"/>
      <c r="I49" s="134"/>
      <c r="J49" s="135"/>
    </row>
    <row r="50" spans="2:10" ht="18" customHeight="1" x14ac:dyDescent="0.2">
      <c r="B50" s="36" t="s">
        <v>6</v>
      </c>
      <c r="C50" s="35">
        <v>9</v>
      </c>
      <c r="D50" s="7" t="s">
        <v>0</v>
      </c>
      <c r="E50" s="133">
        <f t="shared" si="0"/>
        <v>821083.21666666679</v>
      </c>
      <c r="F50" s="134"/>
      <c r="G50" s="134"/>
      <c r="H50" s="134"/>
      <c r="I50" s="134"/>
      <c r="J50" s="135"/>
    </row>
    <row r="51" spans="2:10" ht="18" customHeight="1" x14ac:dyDescent="0.2">
      <c r="B51" s="36" t="s">
        <v>9</v>
      </c>
      <c r="C51" s="35">
        <v>7.5</v>
      </c>
      <c r="D51" s="7" t="s">
        <v>0</v>
      </c>
      <c r="E51" s="133">
        <f t="shared" si="0"/>
        <v>695585.95833333326</v>
      </c>
      <c r="F51" s="134"/>
      <c r="G51" s="134"/>
      <c r="H51" s="134"/>
      <c r="I51" s="134"/>
      <c r="J51" s="135"/>
    </row>
    <row r="52" spans="2:10" ht="18" customHeight="1" x14ac:dyDescent="0.2">
      <c r="B52" s="36" t="s">
        <v>7</v>
      </c>
      <c r="C52" s="35">
        <v>4.5</v>
      </c>
      <c r="D52" s="7" t="s">
        <v>0</v>
      </c>
      <c r="E52" s="133">
        <f t="shared" si="0"/>
        <v>443966.44166666665</v>
      </c>
      <c r="F52" s="134"/>
      <c r="G52" s="134"/>
      <c r="H52" s="134"/>
      <c r="I52" s="134"/>
      <c r="J52" s="135"/>
    </row>
    <row r="53" spans="2:10" ht="18" customHeight="1" thickBot="1" x14ac:dyDescent="0.25">
      <c r="B53" s="57" t="s">
        <v>8</v>
      </c>
      <c r="C53" s="59">
        <v>3.5</v>
      </c>
      <c r="D53" s="12" t="s">
        <v>0</v>
      </c>
      <c r="E53" s="130">
        <f t="shared" si="0"/>
        <v>359523.82500000007</v>
      </c>
      <c r="F53" s="131"/>
      <c r="G53" s="131"/>
      <c r="H53" s="131"/>
      <c r="I53" s="131"/>
      <c r="J53" s="132"/>
    </row>
  </sheetData>
  <sheetProtection algorithmName="SHA-512" hashValue="Hubyu1THHPb3o1ZskAwgj7hTnN2IpQmP3vXBew5Sk3YcgZzhExWm0ngwOG7qli0v9ehwsPevIrdKtFdbb8qsbQ==" saltValue="CuNDW+Z1XW07T9Bcs3zJGA==" spinCount="100000" sheet="1" objects="1" scenarios="1"/>
  <customSheetViews>
    <customSheetView guid="{DF27A593-449F-5B4F-8C3C-F67E785DEDEC}" showPageBreaks="1" showGridLines="0">
      <selection activeCell="E40" sqref="E40:J40"/>
      <pageMargins left="0.7" right="0.7" top="0.75" bottom="0.75" header="0.3" footer="0.3"/>
      <pageSetup paperSize="9" orientation="portrait" horizontalDpi="0" verticalDpi="0"/>
    </customSheetView>
  </customSheetViews>
  <mergeCells count="51">
    <mergeCell ref="E51:J51"/>
    <mergeCell ref="E52:J52"/>
    <mergeCell ref="E53:J53"/>
    <mergeCell ref="B46:J46"/>
    <mergeCell ref="C47:D47"/>
    <mergeCell ref="E47:J47"/>
    <mergeCell ref="E48:J48"/>
    <mergeCell ref="E49:J49"/>
    <mergeCell ref="E50:J50"/>
    <mergeCell ref="E45:J45"/>
    <mergeCell ref="C32:D32"/>
    <mergeCell ref="E32:F32"/>
    <mergeCell ref="G32:H32"/>
    <mergeCell ref="I32:J32"/>
    <mergeCell ref="C39:D39"/>
    <mergeCell ref="E39:J39"/>
    <mergeCell ref="E40:J40"/>
    <mergeCell ref="E41:J41"/>
    <mergeCell ref="E42:J42"/>
    <mergeCell ref="E43:J43"/>
    <mergeCell ref="E44:J44"/>
    <mergeCell ref="E26:E31"/>
    <mergeCell ref="F26:F31"/>
    <mergeCell ref="G26:G31"/>
    <mergeCell ref="H26:H31"/>
    <mergeCell ref="E18:J18"/>
    <mergeCell ref="E19:J19"/>
    <mergeCell ref="E20:J20"/>
    <mergeCell ref="E21:J21"/>
    <mergeCell ref="E22:J22"/>
    <mergeCell ref="E23:J23"/>
    <mergeCell ref="B24:J24"/>
    <mergeCell ref="C25:D25"/>
    <mergeCell ref="E25:F25"/>
    <mergeCell ref="G25:H25"/>
    <mergeCell ref="I25:J25"/>
    <mergeCell ref="C10:D10"/>
    <mergeCell ref="E10:F10"/>
    <mergeCell ref="G10:H10"/>
    <mergeCell ref="I10:J10"/>
    <mergeCell ref="C17:D17"/>
    <mergeCell ref="E17:J17"/>
    <mergeCell ref="E4:E9"/>
    <mergeCell ref="F4:F9"/>
    <mergeCell ref="G4:G9"/>
    <mergeCell ref="H4:H9"/>
    <mergeCell ref="B2:J2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32C89-8E6B-E34F-95E6-EF44C442E6DD}">
  <dimension ref="B1:J53"/>
  <sheetViews>
    <sheetView showGridLines="0" workbookViewId="0">
      <selection activeCell="E11" sqref="E11"/>
    </sheetView>
  </sheetViews>
  <sheetFormatPr baseColWidth="10" defaultRowHeight="16" x14ac:dyDescent="0.2"/>
  <cols>
    <col min="2" max="10" width="13.83203125" customWidth="1"/>
  </cols>
  <sheetData>
    <row r="1" spans="2:10" ht="17" thickBo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0" ht="32" customHeight="1" thickBot="1" x14ac:dyDescent="0.25">
      <c r="B2" s="100" t="s">
        <v>44</v>
      </c>
      <c r="C2" s="101"/>
      <c r="D2" s="101"/>
      <c r="E2" s="101"/>
      <c r="F2" s="101"/>
      <c r="G2" s="101"/>
      <c r="H2" s="101"/>
      <c r="I2" s="101"/>
      <c r="J2" s="102"/>
    </row>
    <row r="3" spans="2:10" ht="20" customHeight="1" x14ac:dyDescent="0.2">
      <c r="B3" s="42" t="s">
        <v>3</v>
      </c>
      <c r="C3" s="120" t="s">
        <v>39</v>
      </c>
      <c r="D3" s="104"/>
      <c r="E3" s="120" t="s">
        <v>45</v>
      </c>
      <c r="F3" s="104"/>
      <c r="G3" s="120" t="s">
        <v>40</v>
      </c>
      <c r="H3" s="104"/>
      <c r="I3" s="103" t="s">
        <v>63</v>
      </c>
      <c r="J3" s="104"/>
    </row>
    <row r="4" spans="2:10" ht="18" customHeight="1" x14ac:dyDescent="0.2">
      <c r="B4" s="36" t="s">
        <v>4</v>
      </c>
      <c r="C4" s="41">
        <v>23</v>
      </c>
      <c r="D4" s="33" t="s">
        <v>0</v>
      </c>
      <c r="E4" s="148">
        <v>40</v>
      </c>
      <c r="F4" s="151" t="s">
        <v>37</v>
      </c>
      <c r="G4" s="153">
        <f>(2*(E4/Forside!G18))+(Forside!G20/60)</f>
        <v>1.7666666666666668</v>
      </c>
      <c r="H4" s="151" t="s">
        <v>38</v>
      </c>
      <c r="I4" s="23">
        <f>$G$4*Mellomregning!E18</f>
        <v>1529.9333333333334</v>
      </c>
      <c r="J4" s="33" t="s">
        <v>14</v>
      </c>
    </row>
    <row r="5" spans="2:10" ht="18" customHeight="1" x14ac:dyDescent="0.2">
      <c r="B5" s="36" t="s">
        <v>5</v>
      </c>
      <c r="C5" s="37">
        <v>12.5</v>
      </c>
      <c r="D5" s="33" t="s">
        <v>0</v>
      </c>
      <c r="E5" s="149"/>
      <c r="F5" s="151"/>
      <c r="G5" s="154"/>
      <c r="H5" s="151"/>
      <c r="I5" s="26">
        <f>$G$4*Mellomregning!E19</f>
        <v>849.76666666666677</v>
      </c>
      <c r="J5" s="7" t="s">
        <v>14</v>
      </c>
    </row>
    <row r="6" spans="2:10" ht="18" customHeight="1" x14ac:dyDescent="0.2">
      <c r="B6" s="36" t="s">
        <v>6</v>
      </c>
      <c r="C6" s="38">
        <v>9</v>
      </c>
      <c r="D6" s="7" t="s">
        <v>0</v>
      </c>
      <c r="E6" s="149"/>
      <c r="F6" s="151"/>
      <c r="G6" s="154"/>
      <c r="H6" s="151"/>
      <c r="I6" s="26">
        <f>$G$4*Mellomregning!E20</f>
        <v>623.63333333333344</v>
      </c>
      <c r="J6" s="7" t="s">
        <v>14</v>
      </c>
    </row>
    <row r="7" spans="2:10" ht="18" customHeight="1" x14ac:dyDescent="0.2">
      <c r="B7" s="36" t="s">
        <v>9</v>
      </c>
      <c r="C7" s="38">
        <v>7.5</v>
      </c>
      <c r="D7" s="7" t="s">
        <v>0</v>
      </c>
      <c r="E7" s="149"/>
      <c r="F7" s="151"/>
      <c r="G7" s="154"/>
      <c r="H7" s="151"/>
      <c r="I7" s="26">
        <f>$G$4*Mellomregning!E21</f>
        <v>526.4666666666667</v>
      </c>
      <c r="J7" s="7" t="s">
        <v>14</v>
      </c>
    </row>
    <row r="8" spans="2:10" ht="18" customHeight="1" x14ac:dyDescent="0.2">
      <c r="B8" s="36" t="s">
        <v>7</v>
      </c>
      <c r="C8" s="38">
        <v>4.5</v>
      </c>
      <c r="D8" s="7" t="s">
        <v>0</v>
      </c>
      <c r="E8" s="149"/>
      <c r="F8" s="151"/>
      <c r="G8" s="154"/>
      <c r="H8" s="151"/>
      <c r="I8" s="26">
        <f>$G$4*Mellomregning!E22</f>
        <v>332.13333333333338</v>
      </c>
      <c r="J8" s="7" t="s">
        <v>14</v>
      </c>
    </row>
    <row r="9" spans="2:10" ht="18" customHeight="1" x14ac:dyDescent="0.2">
      <c r="B9" s="8" t="s">
        <v>8</v>
      </c>
      <c r="C9" s="39">
        <v>3.5</v>
      </c>
      <c r="D9" s="34" t="s">
        <v>0</v>
      </c>
      <c r="E9" s="150"/>
      <c r="F9" s="152"/>
      <c r="G9" s="155"/>
      <c r="H9" s="152"/>
      <c r="I9" s="40">
        <f>$G$4*Mellomregning!E23</f>
        <v>266.76666666666671</v>
      </c>
      <c r="J9" s="34" t="s">
        <v>14</v>
      </c>
    </row>
    <row r="10" spans="2:10" ht="20" customHeight="1" x14ac:dyDescent="0.2">
      <c r="B10" s="31" t="s">
        <v>3</v>
      </c>
      <c r="C10" s="147" t="s">
        <v>39</v>
      </c>
      <c r="D10" s="146"/>
      <c r="E10" s="147" t="s">
        <v>64</v>
      </c>
      <c r="F10" s="146"/>
      <c r="G10" s="147" t="s">
        <v>41</v>
      </c>
      <c r="H10" s="146"/>
      <c r="I10" s="145" t="s">
        <v>42</v>
      </c>
      <c r="J10" s="146"/>
    </row>
    <row r="11" spans="2:10" ht="18" customHeight="1" x14ac:dyDescent="0.2">
      <c r="B11" s="36" t="s">
        <v>4</v>
      </c>
      <c r="C11" s="41">
        <v>23</v>
      </c>
      <c r="D11" s="33" t="s">
        <v>0</v>
      </c>
      <c r="E11" s="44">
        <f>I4*Forside!$G$12</f>
        <v>1912416.6666666667</v>
      </c>
      <c r="F11" s="7" t="s">
        <v>10</v>
      </c>
      <c r="G11" s="44">
        <f>Mellomregning!G4*Forside!$G$10</f>
        <v>184000</v>
      </c>
      <c r="H11" s="7" t="s">
        <v>10</v>
      </c>
      <c r="I11" s="47">
        <f>Mellomregning!G4*Forside!$G$11</f>
        <v>122666.66666666666</v>
      </c>
      <c r="J11" s="7" t="s">
        <v>10</v>
      </c>
    </row>
    <row r="12" spans="2:10" ht="18" customHeight="1" x14ac:dyDescent="0.2">
      <c r="B12" s="36" t="s">
        <v>5</v>
      </c>
      <c r="C12" s="37">
        <v>12.5</v>
      </c>
      <c r="D12" s="33" t="s">
        <v>0</v>
      </c>
      <c r="E12" s="45">
        <f>I5*Forside!$G$12</f>
        <v>1062208.3333333335</v>
      </c>
      <c r="F12" s="7" t="s">
        <v>10</v>
      </c>
      <c r="G12" s="45">
        <f>Mellomregning!G5*Forside!$G$10</f>
        <v>99999.999999999985</v>
      </c>
      <c r="H12" s="7" t="s">
        <v>10</v>
      </c>
      <c r="I12" s="48">
        <f>Mellomregning!G5*Forside!$G$11</f>
        <v>66666.666666666657</v>
      </c>
      <c r="J12" s="7" t="s">
        <v>10</v>
      </c>
    </row>
    <row r="13" spans="2:10" ht="18" customHeight="1" x14ac:dyDescent="0.2">
      <c r="B13" s="36" t="s">
        <v>6</v>
      </c>
      <c r="C13" s="38">
        <v>9</v>
      </c>
      <c r="D13" s="7" t="s">
        <v>0</v>
      </c>
      <c r="E13" s="45">
        <f>I6*Forside!$G$12</f>
        <v>779541.66666666674</v>
      </c>
      <c r="F13" s="7" t="s">
        <v>10</v>
      </c>
      <c r="G13" s="45">
        <f>Mellomregning!G6*Forside!$G$10</f>
        <v>72000</v>
      </c>
      <c r="H13" s="7" t="s">
        <v>10</v>
      </c>
      <c r="I13" s="48">
        <f>Mellomregning!G6*Forside!$G$11</f>
        <v>48000</v>
      </c>
      <c r="J13" s="7" t="s">
        <v>10</v>
      </c>
    </row>
    <row r="14" spans="2:10" ht="18" customHeight="1" x14ac:dyDescent="0.2">
      <c r="B14" s="36" t="s">
        <v>9</v>
      </c>
      <c r="C14" s="38">
        <v>7.5</v>
      </c>
      <c r="D14" s="7" t="s">
        <v>0</v>
      </c>
      <c r="E14" s="45">
        <f>I7*Forside!$G$12</f>
        <v>658083.33333333337</v>
      </c>
      <c r="F14" s="7" t="s">
        <v>10</v>
      </c>
      <c r="G14" s="45">
        <f>Mellomregning!G7*Forside!$G$10</f>
        <v>60000</v>
      </c>
      <c r="H14" s="7" t="s">
        <v>10</v>
      </c>
      <c r="I14" s="48">
        <f>Mellomregning!G7*Forside!$G$11</f>
        <v>40000</v>
      </c>
      <c r="J14" s="7" t="s">
        <v>10</v>
      </c>
    </row>
    <row r="15" spans="2:10" ht="18" customHeight="1" x14ac:dyDescent="0.2">
      <c r="B15" s="36" t="s">
        <v>7</v>
      </c>
      <c r="C15" s="38">
        <v>4.5</v>
      </c>
      <c r="D15" s="7" t="s">
        <v>0</v>
      </c>
      <c r="E15" s="45">
        <f>I8*Forside!$G$12</f>
        <v>415166.66666666674</v>
      </c>
      <c r="F15" s="7" t="s">
        <v>10</v>
      </c>
      <c r="G15" s="45">
        <f>Mellomregning!G8*Forside!$G$10</f>
        <v>36000</v>
      </c>
      <c r="H15" s="7" t="s">
        <v>10</v>
      </c>
      <c r="I15" s="48">
        <f>Mellomregning!G8*Forside!$G$11</f>
        <v>24000</v>
      </c>
      <c r="J15" s="7" t="s">
        <v>10</v>
      </c>
    </row>
    <row r="16" spans="2:10" ht="18" customHeight="1" x14ac:dyDescent="0.2">
      <c r="B16" s="8" t="s">
        <v>8</v>
      </c>
      <c r="C16" s="39">
        <v>3.5</v>
      </c>
      <c r="D16" s="34" t="s">
        <v>0</v>
      </c>
      <c r="E16" s="46">
        <f>I9*Forside!$G$12</f>
        <v>333458.33333333337</v>
      </c>
      <c r="F16" s="34" t="s">
        <v>10</v>
      </c>
      <c r="G16" s="46">
        <f>Mellomregning!G9*Forside!$G$10</f>
        <v>28000</v>
      </c>
      <c r="H16" s="34" t="s">
        <v>10</v>
      </c>
      <c r="I16" s="49">
        <f>Mellomregning!G9*Forside!$G$11</f>
        <v>18666.666666666668</v>
      </c>
      <c r="J16" s="34" t="s">
        <v>10</v>
      </c>
    </row>
    <row r="17" spans="2:10" ht="20" customHeight="1" x14ac:dyDescent="0.2">
      <c r="B17" s="31" t="s">
        <v>3</v>
      </c>
      <c r="C17" s="147" t="s">
        <v>39</v>
      </c>
      <c r="D17" s="146"/>
      <c r="E17" s="145" t="s">
        <v>65</v>
      </c>
      <c r="F17" s="145"/>
      <c r="G17" s="145"/>
      <c r="H17" s="145"/>
      <c r="I17" s="145"/>
      <c r="J17" s="146"/>
    </row>
    <row r="18" spans="2:10" ht="18" customHeight="1" x14ac:dyDescent="0.2">
      <c r="B18" s="36" t="s">
        <v>4</v>
      </c>
      <c r="C18" s="41">
        <v>23</v>
      </c>
      <c r="D18" s="33" t="s">
        <v>0</v>
      </c>
      <c r="E18" s="127">
        <f>E11+G11+I11+Mellomregning!I11</f>
        <v>4105743.4333333336</v>
      </c>
      <c r="F18" s="128"/>
      <c r="G18" s="128"/>
      <c r="H18" s="128"/>
      <c r="I18" s="128"/>
      <c r="J18" s="129"/>
    </row>
    <row r="19" spans="2:10" ht="18" customHeight="1" x14ac:dyDescent="0.2">
      <c r="B19" s="36" t="s">
        <v>5</v>
      </c>
      <c r="C19" s="37">
        <v>12.5</v>
      </c>
      <c r="D19" s="33" t="s">
        <v>0</v>
      </c>
      <c r="E19" s="142">
        <f>E12+G12+I12+Mellomregning!I12</f>
        <v>2276346.75</v>
      </c>
      <c r="F19" s="143"/>
      <c r="G19" s="143"/>
      <c r="H19" s="143"/>
      <c r="I19" s="143"/>
      <c r="J19" s="144"/>
    </row>
    <row r="20" spans="2:10" ht="18" customHeight="1" x14ac:dyDescent="0.2">
      <c r="B20" s="36" t="s">
        <v>6</v>
      </c>
      <c r="C20" s="38">
        <v>9</v>
      </c>
      <c r="D20" s="7" t="s">
        <v>0</v>
      </c>
      <c r="E20" s="142">
        <f>E13+G13+I13+Mellomregning!I13</f>
        <v>1667283.9666666668</v>
      </c>
      <c r="F20" s="143"/>
      <c r="G20" s="143"/>
      <c r="H20" s="143"/>
      <c r="I20" s="143"/>
      <c r="J20" s="144"/>
    </row>
    <row r="21" spans="2:10" ht="18" customHeight="1" x14ac:dyDescent="0.2">
      <c r="B21" s="36" t="s">
        <v>9</v>
      </c>
      <c r="C21" s="38">
        <v>7.5</v>
      </c>
      <c r="D21" s="7" t="s">
        <v>0</v>
      </c>
      <c r="E21" s="142">
        <f>E14+G14+I14+Mellomregning!I14</f>
        <v>1405941.5833333335</v>
      </c>
      <c r="F21" s="143"/>
      <c r="G21" s="143"/>
      <c r="H21" s="143"/>
      <c r="I21" s="143"/>
      <c r="J21" s="144"/>
    </row>
    <row r="22" spans="2:10" ht="18" customHeight="1" x14ac:dyDescent="0.2">
      <c r="B22" s="36" t="s">
        <v>7</v>
      </c>
      <c r="C22" s="38">
        <v>4.5</v>
      </c>
      <c r="D22" s="7" t="s">
        <v>0</v>
      </c>
      <c r="E22" s="142">
        <f>E15+G15+I15+Mellomregning!I15</f>
        <v>883256.81666666677</v>
      </c>
      <c r="F22" s="143"/>
      <c r="G22" s="143"/>
      <c r="H22" s="143"/>
      <c r="I22" s="143"/>
      <c r="J22" s="144"/>
    </row>
    <row r="23" spans="2:10" ht="18" customHeight="1" thickBot="1" x14ac:dyDescent="0.25">
      <c r="B23" s="57" t="s">
        <v>8</v>
      </c>
      <c r="C23" s="58">
        <v>3.5</v>
      </c>
      <c r="D23" s="12" t="s">
        <v>0</v>
      </c>
      <c r="E23" s="139">
        <f>E16+G16+I16+Mellomregning!I16</f>
        <v>708292.45000000007</v>
      </c>
      <c r="F23" s="140"/>
      <c r="G23" s="140"/>
      <c r="H23" s="140"/>
      <c r="I23" s="140"/>
      <c r="J23" s="141"/>
    </row>
    <row r="24" spans="2:10" ht="32" customHeight="1" thickBot="1" x14ac:dyDescent="0.25">
      <c r="B24" s="100" t="s">
        <v>46</v>
      </c>
      <c r="C24" s="101"/>
      <c r="D24" s="101"/>
      <c r="E24" s="101"/>
      <c r="F24" s="101"/>
      <c r="G24" s="101"/>
      <c r="H24" s="101"/>
      <c r="I24" s="101"/>
      <c r="J24" s="102"/>
    </row>
    <row r="25" spans="2:10" ht="20" customHeight="1" x14ac:dyDescent="0.2">
      <c r="B25" s="42" t="s">
        <v>3</v>
      </c>
      <c r="C25" s="120" t="s">
        <v>39</v>
      </c>
      <c r="D25" s="104"/>
      <c r="E25" s="120" t="s">
        <v>49</v>
      </c>
      <c r="F25" s="104"/>
      <c r="G25" s="120" t="s">
        <v>40</v>
      </c>
      <c r="H25" s="104"/>
      <c r="I25" s="103" t="s">
        <v>63</v>
      </c>
      <c r="J25" s="104"/>
    </row>
    <row r="26" spans="2:10" ht="18" customHeight="1" x14ac:dyDescent="0.2">
      <c r="B26" s="36" t="s">
        <v>4</v>
      </c>
      <c r="C26" s="41">
        <v>23</v>
      </c>
      <c r="D26" s="33" t="s">
        <v>0</v>
      </c>
      <c r="E26" s="148">
        <v>5</v>
      </c>
      <c r="F26" s="151" t="s">
        <v>37</v>
      </c>
      <c r="G26" s="153">
        <f>(2*(E26/Forside!G19))+(Forside!G20/60)</f>
        <v>0.5</v>
      </c>
      <c r="H26" s="151" t="s">
        <v>38</v>
      </c>
      <c r="I26" s="54">
        <f>$G$26*Mellomregning!H18</f>
        <v>644</v>
      </c>
      <c r="J26" s="7" t="s">
        <v>14</v>
      </c>
    </row>
    <row r="27" spans="2:10" ht="18" customHeight="1" x14ac:dyDescent="0.2">
      <c r="B27" s="36" t="s">
        <v>5</v>
      </c>
      <c r="C27" s="37">
        <v>12.5</v>
      </c>
      <c r="D27" s="33" t="s">
        <v>0</v>
      </c>
      <c r="E27" s="149"/>
      <c r="F27" s="151"/>
      <c r="G27" s="154"/>
      <c r="H27" s="151"/>
      <c r="I27" s="55">
        <f>$G$26*Mellomregning!H19</f>
        <v>355</v>
      </c>
      <c r="J27" s="7" t="s">
        <v>14</v>
      </c>
    </row>
    <row r="28" spans="2:10" ht="18" customHeight="1" x14ac:dyDescent="0.2">
      <c r="B28" s="36" t="s">
        <v>6</v>
      </c>
      <c r="C28" s="38">
        <v>9</v>
      </c>
      <c r="D28" s="7" t="s">
        <v>0</v>
      </c>
      <c r="E28" s="149"/>
      <c r="F28" s="151"/>
      <c r="G28" s="154"/>
      <c r="H28" s="151"/>
      <c r="I28" s="55">
        <f>$G$26*Mellomregning!H20</f>
        <v>259</v>
      </c>
      <c r="J28" s="7" t="s">
        <v>14</v>
      </c>
    </row>
    <row r="29" spans="2:10" ht="18" customHeight="1" x14ac:dyDescent="0.2">
      <c r="B29" s="36" t="s">
        <v>9</v>
      </c>
      <c r="C29" s="38">
        <v>7.5</v>
      </c>
      <c r="D29" s="7" t="s">
        <v>0</v>
      </c>
      <c r="E29" s="149"/>
      <c r="F29" s="151"/>
      <c r="G29" s="154"/>
      <c r="H29" s="151"/>
      <c r="I29" s="55">
        <f>$G$26*Mellomregning!H21</f>
        <v>217.5</v>
      </c>
      <c r="J29" s="7" t="s">
        <v>14</v>
      </c>
    </row>
    <row r="30" spans="2:10" ht="18" customHeight="1" x14ac:dyDescent="0.2">
      <c r="B30" s="36" t="s">
        <v>7</v>
      </c>
      <c r="C30" s="38">
        <v>4.5</v>
      </c>
      <c r="D30" s="7" t="s">
        <v>0</v>
      </c>
      <c r="E30" s="149"/>
      <c r="F30" s="151"/>
      <c r="G30" s="154"/>
      <c r="H30" s="151"/>
      <c r="I30" s="55">
        <f>$G$26*Mellomregning!H22</f>
        <v>135</v>
      </c>
      <c r="J30" s="7" t="s">
        <v>14</v>
      </c>
    </row>
    <row r="31" spans="2:10" ht="18" customHeight="1" x14ac:dyDescent="0.2">
      <c r="B31" s="8" t="s">
        <v>8</v>
      </c>
      <c r="C31" s="39">
        <v>3.5</v>
      </c>
      <c r="D31" s="34" t="s">
        <v>0</v>
      </c>
      <c r="E31" s="150"/>
      <c r="F31" s="152"/>
      <c r="G31" s="155"/>
      <c r="H31" s="152"/>
      <c r="I31" s="56">
        <f>$G$26*Mellomregning!H23</f>
        <v>107.5</v>
      </c>
      <c r="J31" s="34" t="s">
        <v>14</v>
      </c>
    </row>
    <row r="32" spans="2:10" ht="20" customHeight="1" x14ac:dyDescent="0.2">
      <c r="B32" s="31" t="s">
        <v>3</v>
      </c>
      <c r="C32" s="147" t="s">
        <v>39</v>
      </c>
      <c r="D32" s="146"/>
      <c r="E32" s="147" t="s">
        <v>64</v>
      </c>
      <c r="F32" s="146"/>
      <c r="G32" s="147" t="s">
        <v>41</v>
      </c>
      <c r="H32" s="146"/>
      <c r="I32" s="145" t="s">
        <v>42</v>
      </c>
      <c r="J32" s="146"/>
    </row>
    <row r="33" spans="2:10" ht="18" customHeight="1" x14ac:dyDescent="0.2">
      <c r="B33" s="36" t="s">
        <v>4</v>
      </c>
      <c r="C33" s="41">
        <v>23</v>
      </c>
      <c r="D33" s="33" t="s">
        <v>0</v>
      </c>
      <c r="E33" s="44">
        <f>I26*Forside!$G$12</f>
        <v>805000</v>
      </c>
      <c r="F33" s="7" t="s">
        <v>10</v>
      </c>
      <c r="G33" s="44">
        <f>Mellomregning!I4*Forside!$G$10</f>
        <v>276000</v>
      </c>
      <c r="H33" s="7" t="s">
        <v>10</v>
      </c>
      <c r="I33" s="47">
        <f>Mellomregning!I4*Forside!$G$11</f>
        <v>184000</v>
      </c>
      <c r="J33" s="7" t="s">
        <v>10</v>
      </c>
    </row>
    <row r="34" spans="2:10" ht="18" customHeight="1" x14ac:dyDescent="0.2">
      <c r="B34" s="36" t="s">
        <v>5</v>
      </c>
      <c r="C34" s="37">
        <v>12.5</v>
      </c>
      <c r="D34" s="33" t="s">
        <v>0</v>
      </c>
      <c r="E34" s="45">
        <f>I27*Forside!$G$12</f>
        <v>443750</v>
      </c>
      <c r="F34" s="7" t="s">
        <v>10</v>
      </c>
      <c r="G34" s="45">
        <f>Mellomregning!I5*Forside!$G$10</f>
        <v>149999.99999999997</v>
      </c>
      <c r="H34" s="7" t="s">
        <v>10</v>
      </c>
      <c r="I34" s="48">
        <f>Mellomregning!I5*Forside!$G$11</f>
        <v>99999.999999999985</v>
      </c>
      <c r="J34" s="7" t="s">
        <v>10</v>
      </c>
    </row>
    <row r="35" spans="2:10" ht="18" customHeight="1" x14ac:dyDescent="0.2">
      <c r="B35" s="36" t="s">
        <v>6</v>
      </c>
      <c r="C35" s="38">
        <v>9</v>
      </c>
      <c r="D35" s="7" t="s">
        <v>0</v>
      </c>
      <c r="E35" s="45">
        <f>I28*Forside!$G$12</f>
        <v>323750</v>
      </c>
      <c r="F35" s="7" t="s">
        <v>10</v>
      </c>
      <c r="G35" s="45">
        <f>Mellomregning!I6*Forside!$G$10</f>
        <v>108000</v>
      </c>
      <c r="H35" s="7" t="s">
        <v>10</v>
      </c>
      <c r="I35" s="48">
        <f>Mellomregning!I6*Forside!$G$11</f>
        <v>72000</v>
      </c>
      <c r="J35" s="7" t="s">
        <v>10</v>
      </c>
    </row>
    <row r="36" spans="2:10" ht="18" customHeight="1" x14ac:dyDescent="0.2">
      <c r="B36" s="36" t="s">
        <v>9</v>
      </c>
      <c r="C36" s="38">
        <v>7.5</v>
      </c>
      <c r="D36" s="7" t="s">
        <v>0</v>
      </c>
      <c r="E36" s="45">
        <f>I29*Forside!$G$12</f>
        <v>271875</v>
      </c>
      <c r="F36" s="7" t="s">
        <v>10</v>
      </c>
      <c r="G36" s="45">
        <f>Mellomregning!I7*Forside!$G$10</f>
        <v>90000</v>
      </c>
      <c r="H36" s="7" t="s">
        <v>10</v>
      </c>
      <c r="I36" s="48">
        <f>Mellomregning!I7*Forside!$G$11</f>
        <v>60000</v>
      </c>
      <c r="J36" s="7" t="s">
        <v>10</v>
      </c>
    </row>
    <row r="37" spans="2:10" ht="18" customHeight="1" x14ac:dyDescent="0.2">
      <c r="B37" s="36" t="s">
        <v>7</v>
      </c>
      <c r="C37" s="38">
        <v>4.5</v>
      </c>
      <c r="D37" s="7" t="s">
        <v>0</v>
      </c>
      <c r="E37" s="45">
        <f>I30*Forside!$G$12</f>
        <v>168750</v>
      </c>
      <c r="F37" s="7" t="s">
        <v>10</v>
      </c>
      <c r="G37" s="45">
        <f>Mellomregning!I8*Forside!$G$10</f>
        <v>54000</v>
      </c>
      <c r="H37" s="7" t="s">
        <v>10</v>
      </c>
      <c r="I37" s="48">
        <f>Mellomregning!I8*Forside!$G$11</f>
        <v>36000</v>
      </c>
      <c r="J37" s="7" t="s">
        <v>10</v>
      </c>
    </row>
    <row r="38" spans="2:10" ht="18" customHeight="1" x14ac:dyDescent="0.2">
      <c r="B38" s="8" t="s">
        <v>8</v>
      </c>
      <c r="C38" s="39">
        <v>3.5</v>
      </c>
      <c r="D38" s="34" t="s">
        <v>0</v>
      </c>
      <c r="E38" s="46">
        <f>I31*Forside!$G$12</f>
        <v>134375</v>
      </c>
      <c r="F38" s="34" t="s">
        <v>10</v>
      </c>
      <c r="G38" s="46">
        <f>Mellomregning!I9*Forside!$G$10</f>
        <v>42000</v>
      </c>
      <c r="H38" s="34" t="s">
        <v>10</v>
      </c>
      <c r="I38" s="49">
        <f>Mellomregning!I9*Forside!$G$11</f>
        <v>28000</v>
      </c>
      <c r="J38" s="34" t="s">
        <v>10</v>
      </c>
    </row>
    <row r="39" spans="2:10" ht="20" customHeight="1" x14ac:dyDescent="0.2">
      <c r="B39" s="31" t="s">
        <v>3</v>
      </c>
      <c r="C39" s="147" t="s">
        <v>39</v>
      </c>
      <c r="D39" s="146"/>
      <c r="E39" s="145" t="s">
        <v>65</v>
      </c>
      <c r="F39" s="145"/>
      <c r="G39" s="145"/>
      <c r="H39" s="145"/>
      <c r="I39" s="145"/>
      <c r="J39" s="146"/>
    </row>
    <row r="40" spans="2:10" ht="18" customHeight="1" x14ac:dyDescent="0.2">
      <c r="B40" s="36" t="s">
        <v>4</v>
      </c>
      <c r="C40" s="41">
        <v>23</v>
      </c>
      <c r="D40" s="33" t="s">
        <v>0</v>
      </c>
      <c r="E40" s="127">
        <f>E33+G33+I33+(Forside!$G$13*Mellomregning!G11)</f>
        <v>1678005.25</v>
      </c>
      <c r="F40" s="128"/>
      <c r="G40" s="128"/>
      <c r="H40" s="128"/>
      <c r="I40" s="128"/>
      <c r="J40" s="129"/>
    </row>
    <row r="41" spans="2:10" ht="18" customHeight="1" x14ac:dyDescent="0.2">
      <c r="B41" s="36" t="s">
        <v>5</v>
      </c>
      <c r="C41" s="37">
        <v>12.5</v>
      </c>
      <c r="D41" s="33" t="s">
        <v>0</v>
      </c>
      <c r="E41" s="142">
        <f>E34+G34+I34+(Forside!$G$13*Mellomregning!G12)</f>
        <v>921464.375</v>
      </c>
      <c r="F41" s="143"/>
      <c r="G41" s="143"/>
      <c r="H41" s="143"/>
      <c r="I41" s="143"/>
      <c r="J41" s="144"/>
    </row>
    <row r="42" spans="2:10" ht="18" customHeight="1" x14ac:dyDescent="0.2">
      <c r="B42" s="36" t="s">
        <v>6</v>
      </c>
      <c r="C42" s="38">
        <v>9</v>
      </c>
      <c r="D42" s="7" t="s">
        <v>0</v>
      </c>
      <c r="E42" s="142">
        <f>E35+G35+I35+(Forside!$G$13*Mellomregning!G13)</f>
        <v>669700.75</v>
      </c>
      <c r="F42" s="143"/>
      <c r="G42" s="143"/>
      <c r="H42" s="143"/>
      <c r="I42" s="143"/>
      <c r="J42" s="144"/>
    </row>
    <row r="43" spans="2:10" ht="18" customHeight="1" x14ac:dyDescent="0.2">
      <c r="B43" s="36" t="s">
        <v>9</v>
      </c>
      <c r="C43" s="38">
        <v>7.5</v>
      </c>
      <c r="D43" s="7" t="s">
        <v>0</v>
      </c>
      <c r="E43" s="142">
        <f>E36+G36+I36+(Forside!$G$13*Mellomregning!G14)</f>
        <v>561355.625</v>
      </c>
      <c r="F43" s="143"/>
      <c r="G43" s="143"/>
      <c r="H43" s="143"/>
      <c r="I43" s="143"/>
      <c r="J43" s="144"/>
    </row>
    <row r="44" spans="2:10" ht="18" customHeight="1" x14ac:dyDescent="0.2">
      <c r="B44" s="36" t="s">
        <v>7</v>
      </c>
      <c r="C44" s="38">
        <v>4.5</v>
      </c>
      <c r="D44" s="7" t="s">
        <v>0</v>
      </c>
      <c r="E44" s="142">
        <f>E37+G37+I37+(Forside!$G$13*Mellomregning!G15)</f>
        <v>345290.375</v>
      </c>
      <c r="F44" s="143"/>
      <c r="G44" s="143"/>
      <c r="H44" s="143"/>
      <c r="I44" s="143"/>
      <c r="J44" s="144"/>
    </row>
    <row r="45" spans="2:10" ht="18" customHeight="1" thickBot="1" x14ac:dyDescent="0.25">
      <c r="B45" s="57" t="s">
        <v>8</v>
      </c>
      <c r="C45" s="58">
        <v>3.5</v>
      </c>
      <c r="D45" s="12" t="s">
        <v>0</v>
      </c>
      <c r="E45" s="139">
        <f>E38+G38+I38+(Forside!$G$13*Mellomregning!G16)</f>
        <v>273268.625</v>
      </c>
      <c r="F45" s="140"/>
      <c r="G45" s="140"/>
      <c r="H45" s="140"/>
      <c r="I45" s="140"/>
      <c r="J45" s="141"/>
    </row>
    <row r="46" spans="2:10" ht="32" customHeight="1" thickBot="1" x14ac:dyDescent="0.25">
      <c r="B46" s="100" t="s">
        <v>47</v>
      </c>
      <c r="C46" s="101"/>
      <c r="D46" s="101"/>
      <c r="E46" s="101"/>
      <c r="F46" s="101"/>
      <c r="G46" s="101"/>
      <c r="H46" s="101"/>
      <c r="I46" s="101"/>
      <c r="J46" s="102"/>
    </row>
    <row r="47" spans="2:10" ht="20" customHeight="1" x14ac:dyDescent="0.2">
      <c r="B47" s="42" t="s">
        <v>3</v>
      </c>
      <c r="C47" s="103" t="s">
        <v>39</v>
      </c>
      <c r="D47" s="104"/>
      <c r="E47" s="103" t="s">
        <v>48</v>
      </c>
      <c r="F47" s="103"/>
      <c r="G47" s="103"/>
      <c r="H47" s="103"/>
      <c r="I47" s="103"/>
      <c r="J47" s="104"/>
    </row>
    <row r="48" spans="2:10" ht="18" customHeight="1" x14ac:dyDescent="0.2">
      <c r="B48" s="36" t="s">
        <v>4</v>
      </c>
      <c r="C48" s="22">
        <v>23</v>
      </c>
      <c r="D48" s="33" t="s">
        <v>0</v>
      </c>
      <c r="E48" s="136">
        <f>E18-E40</f>
        <v>2427738.1833333336</v>
      </c>
      <c r="F48" s="137"/>
      <c r="G48" s="137"/>
      <c r="H48" s="137"/>
      <c r="I48" s="137"/>
      <c r="J48" s="138"/>
    </row>
    <row r="49" spans="2:10" ht="18" customHeight="1" x14ac:dyDescent="0.2">
      <c r="B49" s="36" t="s">
        <v>5</v>
      </c>
      <c r="C49" s="25">
        <v>12.5</v>
      </c>
      <c r="D49" s="33" t="s">
        <v>0</v>
      </c>
      <c r="E49" s="133">
        <f t="shared" ref="E49:E53" si="0">E19-E41</f>
        <v>1354882.375</v>
      </c>
      <c r="F49" s="134"/>
      <c r="G49" s="134"/>
      <c r="H49" s="134"/>
      <c r="I49" s="134"/>
      <c r="J49" s="135"/>
    </row>
    <row r="50" spans="2:10" ht="18" customHeight="1" x14ac:dyDescent="0.2">
      <c r="B50" s="36" t="s">
        <v>6</v>
      </c>
      <c r="C50" s="35">
        <v>9</v>
      </c>
      <c r="D50" s="7" t="s">
        <v>0</v>
      </c>
      <c r="E50" s="133">
        <f t="shared" si="0"/>
        <v>997583.21666666679</v>
      </c>
      <c r="F50" s="134"/>
      <c r="G50" s="134"/>
      <c r="H50" s="134"/>
      <c r="I50" s="134"/>
      <c r="J50" s="135"/>
    </row>
    <row r="51" spans="2:10" ht="18" customHeight="1" x14ac:dyDescent="0.2">
      <c r="B51" s="36" t="s">
        <v>9</v>
      </c>
      <c r="C51" s="35">
        <v>7.5</v>
      </c>
      <c r="D51" s="7" t="s">
        <v>0</v>
      </c>
      <c r="E51" s="133">
        <f t="shared" si="0"/>
        <v>844585.95833333349</v>
      </c>
      <c r="F51" s="134"/>
      <c r="G51" s="134"/>
      <c r="H51" s="134"/>
      <c r="I51" s="134"/>
      <c r="J51" s="135"/>
    </row>
    <row r="52" spans="2:10" ht="18" customHeight="1" x14ac:dyDescent="0.2">
      <c r="B52" s="36" t="s">
        <v>7</v>
      </c>
      <c r="C52" s="35">
        <v>4.5</v>
      </c>
      <c r="D52" s="7" t="s">
        <v>0</v>
      </c>
      <c r="E52" s="133">
        <f t="shared" si="0"/>
        <v>537966.44166666677</v>
      </c>
      <c r="F52" s="134"/>
      <c r="G52" s="134"/>
      <c r="H52" s="134"/>
      <c r="I52" s="134"/>
      <c r="J52" s="135"/>
    </row>
    <row r="53" spans="2:10" ht="18" customHeight="1" thickBot="1" x14ac:dyDescent="0.25">
      <c r="B53" s="57" t="s">
        <v>8</v>
      </c>
      <c r="C53" s="59">
        <v>3.5</v>
      </c>
      <c r="D53" s="12" t="s">
        <v>0</v>
      </c>
      <c r="E53" s="130">
        <f t="shared" si="0"/>
        <v>435023.82500000007</v>
      </c>
      <c r="F53" s="131"/>
      <c r="G53" s="131"/>
      <c r="H53" s="131"/>
      <c r="I53" s="131"/>
      <c r="J53" s="132"/>
    </row>
  </sheetData>
  <sheetProtection algorithmName="SHA-512" hashValue="hPhs+qNCTiboIC+Rla9RckutUWKaqLRj+Yba7EEkmbSD+8ghOn1KI6km75XLXG5gkpUrWKShrK0Gll/nnFa6iA==" saltValue="ges/iJ4Kv3si1tfXggIkHQ==" spinCount="100000" sheet="1" objects="1" scenarios="1"/>
  <customSheetViews>
    <customSheetView guid="{DF27A593-449F-5B4F-8C3C-F67E785DEDEC}" showPageBreaks="1" showGridLines="0">
      <selection activeCell="E11" sqref="E11"/>
      <pageMargins left="0.7" right="0.7" top="0.75" bottom="0.75" header="0.3" footer="0.3"/>
      <pageSetup paperSize="9" orientation="portrait" horizontalDpi="0" verticalDpi="0"/>
    </customSheetView>
  </customSheetViews>
  <mergeCells count="51">
    <mergeCell ref="E51:J51"/>
    <mergeCell ref="E52:J52"/>
    <mergeCell ref="E53:J53"/>
    <mergeCell ref="B46:J46"/>
    <mergeCell ref="C47:D47"/>
    <mergeCell ref="E47:J47"/>
    <mergeCell ref="E48:J48"/>
    <mergeCell ref="E49:J49"/>
    <mergeCell ref="E50:J50"/>
    <mergeCell ref="E45:J45"/>
    <mergeCell ref="C32:D32"/>
    <mergeCell ref="E32:F32"/>
    <mergeCell ref="G32:H32"/>
    <mergeCell ref="I32:J32"/>
    <mergeCell ref="C39:D39"/>
    <mergeCell ref="E39:J39"/>
    <mergeCell ref="E40:J40"/>
    <mergeCell ref="E41:J41"/>
    <mergeCell ref="E42:J42"/>
    <mergeCell ref="E43:J43"/>
    <mergeCell ref="E44:J44"/>
    <mergeCell ref="E26:E31"/>
    <mergeCell ref="F26:F31"/>
    <mergeCell ref="G26:G31"/>
    <mergeCell ref="H26:H31"/>
    <mergeCell ref="E18:J18"/>
    <mergeCell ref="E19:J19"/>
    <mergeCell ref="E20:J20"/>
    <mergeCell ref="E21:J21"/>
    <mergeCell ref="E22:J22"/>
    <mergeCell ref="E23:J23"/>
    <mergeCell ref="B24:J24"/>
    <mergeCell ref="C25:D25"/>
    <mergeCell ref="E25:F25"/>
    <mergeCell ref="G25:H25"/>
    <mergeCell ref="I25:J25"/>
    <mergeCell ref="C10:D10"/>
    <mergeCell ref="E10:F10"/>
    <mergeCell ref="G10:H10"/>
    <mergeCell ref="I10:J10"/>
    <mergeCell ref="C17:D17"/>
    <mergeCell ref="E17:J17"/>
    <mergeCell ref="E4:E9"/>
    <mergeCell ref="F4:F9"/>
    <mergeCell ref="G4:G9"/>
    <mergeCell ref="H4:H9"/>
    <mergeCell ref="B2:J2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DDC6A-FAEE-BC4D-B1E9-0C8E3C085974}">
  <dimension ref="B1:Q53"/>
  <sheetViews>
    <sheetView showGridLines="0" tabSelected="1" workbookViewId="0">
      <selection activeCell="M15" sqref="M15"/>
    </sheetView>
  </sheetViews>
  <sheetFormatPr baseColWidth="10" defaultRowHeight="16" x14ac:dyDescent="0.2"/>
  <cols>
    <col min="2" max="10" width="13.83203125" customWidth="1"/>
  </cols>
  <sheetData>
    <row r="1" spans="2:17" ht="17" thickBot="1" x14ac:dyDescent="0.25">
      <c r="B1" s="60"/>
      <c r="C1" s="60"/>
      <c r="D1" s="60"/>
      <c r="E1" s="60"/>
      <c r="F1" s="60"/>
      <c r="G1" s="60"/>
      <c r="H1" s="60"/>
      <c r="I1" s="60"/>
      <c r="J1" s="60"/>
    </row>
    <row r="2" spans="2:17" ht="32" customHeight="1" thickBot="1" x14ac:dyDescent="0.25">
      <c r="B2" s="100" t="s">
        <v>44</v>
      </c>
      <c r="C2" s="101"/>
      <c r="D2" s="101"/>
      <c r="E2" s="101"/>
      <c r="F2" s="101"/>
      <c r="G2" s="101"/>
      <c r="H2" s="101"/>
      <c r="I2" s="101"/>
      <c r="J2" s="102"/>
    </row>
    <row r="3" spans="2:17" ht="20" customHeight="1" x14ac:dyDescent="0.2">
      <c r="B3" s="42" t="s">
        <v>3</v>
      </c>
      <c r="C3" s="120" t="s">
        <v>39</v>
      </c>
      <c r="D3" s="104"/>
      <c r="E3" s="120" t="s">
        <v>45</v>
      </c>
      <c r="F3" s="104"/>
      <c r="G3" s="120" t="s">
        <v>40</v>
      </c>
      <c r="H3" s="104"/>
      <c r="I3" s="103" t="s">
        <v>63</v>
      </c>
      <c r="J3" s="104"/>
    </row>
    <row r="4" spans="2:17" ht="18" customHeight="1" x14ac:dyDescent="0.2">
      <c r="B4" s="36" t="s">
        <v>4</v>
      </c>
      <c r="C4" s="41">
        <v>23</v>
      </c>
      <c r="D4" s="33" t="s">
        <v>0</v>
      </c>
      <c r="E4" s="148">
        <v>50</v>
      </c>
      <c r="F4" s="151" t="s">
        <v>37</v>
      </c>
      <c r="G4" s="153">
        <f>(2*(E4/Forside!G18))+(Forside!G20/60)</f>
        <v>2.1666666666666665</v>
      </c>
      <c r="H4" s="151" t="s">
        <v>38</v>
      </c>
      <c r="I4" s="23">
        <f>$G$4*Mellomregning!E18</f>
        <v>1876.3333333333333</v>
      </c>
      <c r="J4" s="33" t="s">
        <v>14</v>
      </c>
    </row>
    <row r="5" spans="2:17" ht="18" customHeight="1" x14ac:dyDescent="0.2">
      <c r="B5" s="36" t="s">
        <v>5</v>
      </c>
      <c r="C5" s="37">
        <v>12.5</v>
      </c>
      <c r="D5" s="33" t="s">
        <v>0</v>
      </c>
      <c r="E5" s="149"/>
      <c r="F5" s="151"/>
      <c r="G5" s="154"/>
      <c r="H5" s="151"/>
      <c r="I5" s="26">
        <f>$G$4*Mellomregning!E19</f>
        <v>1042.1666666666665</v>
      </c>
      <c r="J5" s="7" t="s">
        <v>14</v>
      </c>
    </row>
    <row r="6" spans="2:17" ht="18" customHeight="1" x14ac:dyDescent="0.2">
      <c r="B6" s="36" t="s">
        <v>6</v>
      </c>
      <c r="C6" s="38">
        <v>9</v>
      </c>
      <c r="D6" s="7" t="s">
        <v>0</v>
      </c>
      <c r="E6" s="149"/>
      <c r="F6" s="151"/>
      <c r="G6" s="154"/>
      <c r="H6" s="151"/>
      <c r="I6" s="26">
        <f>$G$4*Mellomregning!E20</f>
        <v>764.83333333333326</v>
      </c>
      <c r="J6" s="7" t="s">
        <v>14</v>
      </c>
      <c r="P6" s="66"/>
      <c r="Q6" s="66"/>
    </row>
    <row r="7" spans="2:17" ht="18" customHeight="1" x14ac:dyDescent="0.2">
      <c r="B7" s="36" t="s">
        <v>9</v>
      </c>
      <c r="C7" s="38">
        <v>7.5</v>
      </c>
      <c r="D7" s="7" t="s">
        <v>0</v>
      </c>
      <c r="E7" s="149"/>
      <c r="F7" s="151"/>
      <c r="G7" s="154"/>
      <c r="H7" s="151"/>
      <c r="I7" s="26">
        <f>$G$4*Mellomregning!E21</f>
        <v>645.66666666666663</v>
      </c>
      <c r="J7" s="7" t="s">
        <v>14</v>
      </c>
      <c r="N7" s="65"/>
      <c r="O7" s="65"/>
      <c r="P7" s="66"/>
      <c r="Q7" s="66"/>
    </row>
    <row r="8" spans="2:17" ht="18" customHeight="1" x14ac:dyDescent="0.2">
      <c r="B8" s="36" t="s">
        <v>7</v>
      </c>
      <c r="C8" s="38">
        <v>4.5</v>
      </c>
      <c r="D8" s="7" t="s">
        <v>0</v>
      </c>
      <c r="E8" s="149"/>
      <c r="F8" s="151"/>
      <c r="G8" s="154"/>
      <c r="H8" s="151"/>
      <c r="I8" s="26">
        <f>$G$4*Mellomregning!E22</f>
        <v>407.33333333333331</v>
      </c>
      <c r="J8" s="7" t="s">
        <v>14</v>
      </c>
      <c r="N8" s="65"/>
      <c r="O8" s="65"/>
      <c r="P8" s="66"/>
      <c r="Q8" s="66"/>
    </row>
    <row r="9" spans="2:17" ht="18" customHeight="1" x14ac:dyDescent="0.2">
      <c r="B9" s="8" t="s">
        <v>8</v>
      </c>
      <c r="C9" s="39">
        <v>3.5</v>
      </c>
      <c r="D9" s="34" t="s">
        <v>0</v>
      </c>
      <c r="E9" s="150"/>
      <c r="F9" s="152"/>
      <c r="G9" s="155"/>
      <c r="H9" s="152"/>
      <c r="I9" s="40">
        <f>$G$4*Mellomregning!E23</f>
        <v>327.16666666666663</v>
      </c>
      <c r="J9" s="34" t="s">
        <v>14</v>
      </c>
      <c r="N9" s="65"/>
      <c r="O9" s="65"/>
      <c r="P9" s="66"/>
      <c r="Q9" s="66"/>
    </row>
    <row r="10" spans="2:17" ht="20" customHeight="1" x14ac:dyDescent="0.2">
      <c r="B10" s="31" t="s">
        <v>3</v>
      </c>
      <c r="C10" s="147" t="s">
        <v>39</v>
      </c>
      <c r="D10" s="146"/>
      <c r="E10" s="147" t="s">
        <v>64</v>
      </c>
      <c r="F10" s="146"/>
      <c r="G10" s="147" t="s">
        <v>41</v>
      </c>
      <c r="H10" s="146"/>
      <c r="I10" s="145" t="s">
        <v>42</v>
      </c>
      <c r="J10" s="146"/>
      <c r="N10" s="65"/>
      <c r="O10" s="65"/>
      <c r="P10" s="66"/>
      <c r="Q10" s="66"/>
    </row>
    <row r="11" spans="2:17" ht="18" customHeight="1" x14ac:dyDescent="0.2">
      <c r="B11" s="36" t="s">
        <v>4</v>
      </c>
      <c r="C11" s="41">
        <v>23</v>
      </c>
      <c r="D11" s="33" t="s">
        <v>0</v>
      </c>
      <c r="E11" s="44">
        <f>I4*Forside!$G$12</f>
        <v>2345416.6666666665</v>
      </c>
      <c r="F11" s="7" t="s">
        <v>10</v>
      </c>
      <c r="G11" s="44">
        <f>Mellomregning!G4*Forside!$G$10</f>
        <v>184000</v>
      </c>
      <c r="H11" s="7" t="s">
        <v>10</v>
      </c>
      <c r="I11" s="47">
        <f>Mellomregning!G4*Forside!$G$11</f>
        <v>122666.66666666666</v>
      </c>
      <c r="J11" s="7" t="s">
        <v>10</v>
      </c>
      <c r="N11" s="65"/>
      <c r="O11" s="65"/>
      <c r="P11" s="66"/>
      <c r="Q11" s="66"/>
    </row>
    <row r="12" spans="2:17" ht="18" customHeight="1" x14ac:dyDescent="0.2">
      <c r="B12" s="36" t="s">
        <v>5</v>
      </c>
      <c r="C12" s="37">
        <v>12.5</v>
      </c>
      <c r="D12" s="33" t="s">
        <v>0</v>
      </c>
      <c r="E12" s="45">
        <f>I5*Forside!$G$12</f>
        <v>1302708.3333333333</v>
      </c>
      <c r="F12" s="7" t="s">
        <v>10</v>
      </c>
      <c r="G12" s="45">
        <f>Mellomregning!G5*Forside!$G$10</f>
        <v>99999.999999999985</v>
      </c>
      <c r="H12" s="7" t="s">
        <v>10</v>
      </c>
      <c r="I12" s="48">
        <f>Mellomregning!G5*Forside!$G$11</f>
        <v>66666.666666666657</v>
      </c>
      <c r="J12" s="7" t="s">
        <v>10</v>
      </c>
    </row>
    <row r="13" spans="2:17" ht="18" customHeight="1" x14ac:dyDescent="0.2">
      <c r="B13" s="36" t="s">
        <v>6</v>
      </c>
      <c r="C13" s="38">
        <v>9</v>
      </c>
      <c r="D13" s="7" t="s">
        <v>0</v>
      </c>
      <c r="E13" s="45">
        <f>I6*Forside!$G$12</f>
        <v>956041.66666666663</v>
      </c>
      <c r="F13" s="7" t="s">
        <v>10</v>
      </c>
      <c r="G13" s="45">
        <f>Mellomregning!G6*Forside!$G$10</f>
        <v>72000</v>
      </c>
      <c r="H13" s="7" t="s">
        <v>10</v>
      </c>
      <c r="I13" s="48">
        <f>Mellomregning!G6*Forside!$G$11</f>
        <v>48000</v>
      </c>
      <c r="J13" s="7" t="s">
        <v>10</v>
      </c>
    </row>
    <row r="14" spans="2:17" ht="18" customHeight="1" x14ac:dyDescent="0.2">
      <c r="B14" s="36" t="s">
        <v>9</v>
      </c>
      <c r="C14" s="38">
        <v>7.5</v>
      </c>
      <c r="D14" s="7" t="s">
        <v>0</v>
      </c>
      <c r="E14" s="45">
        <f>I7*Forside!$G$12</f>
        <v>807083.33333333326</v>
      </c>
      <c r="F14" s="7" t="s">
        <v>10</v>
      </c>
      <c r="G14" s="45">
        <f>Mellomregning!G7*Forside!$G$10</f>
        <v>60000</v>
      </c>
      <c r="H14" s="7" t="s">
        <v>10</v>
      </c>
      <c r="I14" s="48">
        <f>Mellomregning!G7*Forside!$G$11</f>
        <v>40000</v>
      </c>
      <c r="J14" s="7" t="s">
        <v>10</v>
      </c>
    </row>
    <row r="15" spans="2:17" ht="18" customHeight="1" x14ac:dyDescent="0.2">
      <c r="B15" s="36" t="s">
        <v>7</v>
      </c>
      <c r="C15" s="38">
        <v>4.5</v>
      </c>
      <c r="D15" s="7" t="s">
        <v>0</v>
      </c>
      <c r="E15" s="45">
        <f>I8*Forside!$G$12</f>
        <v>509166.66666666663</v>
      </c>
      <c r="F15" s="7" t="s">
        <v>10</v>
      </c>
      <c r="G15" s="45">
        <f>Mellomregning!G8*Forside!$G$10</f>
        <v>36000</v>
      </c>
      <c r="H15" s="7" t="s">
        <v>10</v>
      </c>
      <c r="I15" s="48">
        <f>Mellomregning!G8*Forside!$G$11</f>
        <v>24000</v>
      </c>
      <c r="J15" s="7" t="s">
        <v>10</v>
      </c>
    </row>
    <row r="16" spans="2:17" ht="18" customHeight="1" x14ac:dyDescent="0.2">
      <c r="B16" s="8" t="s">
        <v>8</v>
      </c>
      <c r="C16" s="39">
        <v>3.5</v>
      </c>
      <c r="D16" s="34" t="s">
        <v>0</v>
      </c>
      <c r="E16" s="46">
        <f>I9*Forside!$G$12</f>
        <v>408958.33333333331</v>
      </c>
      <c r="F16" s="34" t="s">
        <v>10</v>
      </c>
      <c r="G16" s="46">
        <f>Mellomregning!G9*Forside!$G$10</f>
        <v>28000</v>
      </c>
      <c r="H16" s="34" t="s">
        <v>10</v>
      </c>
      <c r="I16" s="49">
        <f>Mellomregning!G9*Forside!$G$11</f>
        <v>18666.666666666668</v>
      </c>
      <c r="J16" s="34" t="s">
        <v>10</v>
      </c>
    </row>
    <row r="17" spans="2:10" ht="20" customHeight="1" x14ac:dyDescent="0.2">
      <c r="B17" s="31" t="s">
        <v>3</v>
      </c>
      <c r="C17" s="147" t="s">
        <v>39</v>
      </c>
      <c r="D17" s="146"/>
      <c r="E17" s="145" t="s">
        <v>65</v>
      </c>
      <c r="F17" s="145"/>
      <c r="G17" s="145"/>
      <c r="H17" s="145"/>
      <c r="I17" s="145"/>
      <c r="J17" s="146"/>
    </row>
    <row r="18" spans="2:10" ht="18" customHeight="1" x14ac:dyDescent="0.2">
      <c r="B18" s="36" t="s">
        <v>4</v>
      </c>
      <c r="C18" s="41">
        <v>23</v>
      </c>
      <c r="D18" s="33" t="s">
        <v>0</v>
      </c>
      <c r="E18" s="127">
        <f>E11+G11+I11+Mellomregning!I11</f>
        <v>4538743.4333333336</v>
      </c>
      <c r="F18" s="128"/>
      <c r="G18" s="128"/>
      <c r="H18" s="128"/>
      <c r="I18" s="128"/>
      <c r="J18" s="129"/>
    </row>
    <row r="19" spans="2:10" ht="18" customHeight="1" x14ac:dyDescent="0.2">
      <c r="B19" s="36" t="s">
        <v>5</v>
      </c>
      <c r="C19" s="37">
        <v>12.5</v>
      </c>
      <c r="D19" s="33" t="s">
        <v>0</v>
      </c>
      <c r="E19" s="142">
        <f>E12+G12+I12+Mellomregning!I12</f>
        <v>2516846.75</v>
      </c>
      <c r="F19" s="143"/>
      <c r="G19" s="143"/>
      <c r="H19" s="143"/>
      <c r="I19" s="143"/>
      <c r="J19" s="144"/>
    </row>
    <row r="20" spans="2:10" ht="18" customHeight="1" x14ac:dyDescent="0.2">
      <c r="B20" s="36" t="s">
        <v>6</v>
      </c>
      <c r="C20" s="38">
        <v>9</v>
      </c>
      <c r="D20" s="7" t="s">
        <v>0</v>
      </c>
      <c r="E20" s="142">
        <f>E13+G13+I13+Mellomregning!I13</f>
        <v>1843783.9666666666</v>
      </c>
      <c r="F20" s="143"/>
      <c r="G20" s="143"/>
      <c r="H20" s="143"/>
      <c r="I20" s="143"/>
      <c r="J20" s="144"/>
    </row>
    <row r="21" spans="2:10" ht="18" customHeight="1" x14ac:dyDescent="0.2">
      <c r="B21" s="36" t="s">
        <v>9</v>
      </c>
      <c r="C21" s="38">
        <v>7.5</v>
      </c>
      <c r="D21" s="7" t="s">
        <v>0</v>
      </c>
      <c r="E21" s="142">
        <f>E14+G14+I14+Mellomregning!I14</f>
        <v>1554941.5833333333</v>
      </c>
      <c r="F21" s="143"/>
      <c r="G21" s="143"/>
      <c r="H21" s="143"/>
      <c r="I21" s="143"/>
      <c r="J21" s="144"/>
    </row>
    <row r="22" spans="2:10" ht="18" customHeight="1" x14ac:dyDescent="0.2">
      <c r="B22" s="36" t="s">
        <v>7</v>
      </c>
      <c r="C22" s="38">
        <v>4.5</v>
      </c>
      <c r="D22" s="7" t="s">
        <v>0</v>
      </c>
      <c r="E22" s="142">
        <f>E15+G15+I15+Mellomregning!I15</f>
        <v>977256.81666666665</v>
      </c>
      <c r="F22" s="143"/>
      <c r="G22" s="143"/>
      <c r="H22" s="143"/>
      <c r="I22" s="143"/>
      <c r="J22" s="144"/>
    </row>
    <row r="23" spans="2:10" ht="18" customHeight="1" thickBot="1" x14ac:dyDescent="0.25">
      <c r="B23" s="57" t="s">
        <v>8</v>
      </c>
      <c r="C23" s="58">
        <v>3.5</v>
      </c>
      <c r="D23" s="12" t="s">
        <v>0</v>
      </c>
      <c r="E23" s="139">
        <f>E16+G16+I16+Mellomregning!I16</f>
        <v>783792.45</v>
      </c>
      <c r="F23" s="140"/>
      <c r="G23" s="140"/>
      <c r="H23" s="140"/>
      <c r="I23" s="140"/>
      <c r="J23" s="141"/>
    </row>
    <row r="24" spans="2:10" ht="32" customHeight="1" thickBot="1" x14ac:dyDescent="0.25">
      <c r="B24" s="100" t="s">
        <v>46</v>
      </c>
      <c r="C24" s="101"/>
      <c r="D24" s="101"/>
      <c r="E24" s="101"/>
      <c r="F24" s="101"/>
      <c r="G24" s="101"/>
      <c r="H24" s="101"/>
      <c r="I24" s="101"/>
      <c r="J24" s="102"/>
    </row>
    <row r="25" spans="2:10" ht="20" customHeight="1" x14ac:dyDescent="0.2">
      <c r="B25" s="42" t="s">
        <v>3</v>
      </c>
      <c r="C25" s="120" t="s">
        <v>39</v>
      </c>
      <c r="D25" s="104"/>
      <c r="E25" s="120" t="s">
        <v>49</v>
      </c>
      <c r="F25" s="104"/>
      <c r="G25" s="120" t="s">
        <v>40</v>
      </c>
      <c r="H25" s="104"/>
      <c r="I25" s="103" t="s">
        <v>63</v>
      </c>
      <c r="J25" s="104"/>
    </row>
    <row r="26" spans="2:10" ht="18" customHeight="1" x14ac:dyDescent="0.2">
      <c r="B26" s="36" t="s">
        <v>4</v>
      </c>
      <c r="C26" s="41">
        <v>23</v>
      </c>
      <c r="D26" s="33" t="s">
        <v>0</v>
      </c>
      <c r="E26" s="148">
        <v>5</v>
      </c>
      <c r="F26" s="151" t="s">
        <v>37</v>
      </c>
      <c r="G26" s="153">
        <f>(2*(E26/Forside!G19))+(Forside!G20/60)</f>
        <v>0.5</v>
      </c>
      <c r="H26" s="151" t="s">
        <v>38</v>
      </c>
      <c r="I26" s="54">
        <f>$G$26*Mellomregning!H18</f>
        <v>644</v>
      </c>
      <c r="J26" s="7" t="s">
        <v>14</v>
      </c>
    </row>
    <row r="27" spans="2:10" ht="18" customHeight="1" x14ac:dyDescent="0.2">
      <c r="B27" s="36" t="s">
        <v>5</v>
      </c>
      <c r="C27" s="37">
        <v>12.5</v>
      </c>
      <c r="D27" s="33" t="s">
        <v>0</v>
      </c>
      <c r="E27" s="149"/>
      <c r="F27" s="151"/>
      <c r="G27" s="154"/>
      <c r="H27" s="151"/>
      <c r="I27" s="55">
        <f>$G$26*Mellomregning!H19</f>
        <v>355</v>
      </c>
      <c r="J27" s="7" t="s">
        <v>14</v>
      </c>
    </row>
    <row r="28" spans="2:10" ht="18" customHeight="1" x14ac:dyDescent="0.2">
      <c r="B28" s="36" t="s">
        <v>6</v>
      </c>
      <c r="C28" s="38">
        <v>9</v>
      </c>
      <c r="D28" s="7" t="s">
        <v>0</v>
      </c>
      <c r="E28" s="149"/>
      <c r="F28" s="151"/>
      <c r="G28" s="154"/>
      <c r="H28" s="151"/>
      <c r="I28" s="55">
        <f>$G$26*Mellomregning!H20</f>
        <v>259</v>
      </c>
      <c r="J28" s="7" t="s">
        <v>14</v>
      </c>
    </row>
    <row r="29" spans="2:10" ht="18" customHeight="1" x14ac:dyDescent="0.2">
      <c r="B29" s="36" t="s">
        <v>9</v>
      </c>
      <c r="C29" s="38">
        <v>7.5</v>
      </c>
      <c r="D29" s="7" t="s">
        <v>0</v>
      </c>
      <c r="E29" s="149"/>
      <c r="F29" s="151"/>
      <c r="G29" s="154"/>
      <c r="H29" s="151"/>
      <c r="I29" s="55">
        <f>$G$26*Mellomregning!H21</f>
        <v>217.5</v>
      </c>
      <c r="J29" s="7" t="s">
        <v>14</v>
      </c>
    </row>
    <row r="30" spans="2:10" ht="18" customHeight="1" x14ac:dyDescent="0.2">
      <c r="B30" s="36" t="s">
        <v>7</v>
      </c>
      <c r="C30" s="38">
        <v>4.5</v>
      </c>
      <c r="D30" s="7" t="s">
        <v>0</v>
      </c>
      <c r="E30" s="149"/>
      <c r="F30" s="151"/>
      <c r="G30" s="154"/>
      <c r="H30" s="151"/>
      <c r="I30" s="55">
        <f>$G$26*Mellomregning!H22</f>
        <v>135</v>
      </c>
      <c r="J30" s="7" t="s">
        <v>14</v>
      </c>
    </row>
    <row r="31" spans="2:10" ht="18" customHeight="1" x14ac:dyDescent="0.2">
      <c r="B31" s="8" t="s">
        <v>8</v>
      </c>
      <c r="C31" s="39">
        <v>3.5</v>
      </c>
      <c r="D31" s="34" t="s">
        <v>0</v>
      </c>
      <c r="E31" s="150"/>
      <c r="F31" s="152"/>
      <c r="G31" s="155"/>
      <c r="H31" s="152"/>
      <c r="I31" s="56">
        <f>$G$26*Mellomregning!H23</f>
        <v>107.5</v>
      </c>
      <c r="J31" s="34" t="s">
        <v>14</v>
      </c>
    </row>
    <row r="32" spans="2:10" ht="20" customHeight="1" x14ac:dyDescent="0.2">
      <c r="B32" s="31" t="s">
        <v>3</v>
      </c>
      <c r="C32" s="147" t="s">
        <v>39</v>
      </c>
      <c r="D32" s="146"/>
      <c r="E32" s="147" t="s">
        <v>64</v>
      </c>
      <c r="F32" s="146"/>
      <c r="G32" s="147" t="s">
        <v>41</v>
      </c>
      <c r="H32" s="146"/>
      <c r="I32" s="145" t="s">
        <v>42</v>
      </c>
      <c r="J32" s="146"/>
    </row>
    <row r="33" spans="2:10" ht="18" customHeight="1" x14ac:dyDescent="0.2">
      <c r="B33" s="36" t="s">
        <v>4</v>
      </c>
      <c r="C33" s="41">
        <v>23</v>
      </c>
      <c r="D33" s="33" t="s">
        <v>0</v>
      </c>
      <c r="E33" s="44">
        <f>I26*Forside!$G$12</f>
        <v>805000</v>
      </c>
      <c r="F33" s="7" t="s">
        <v>10</v>
      </c>
      <c r="G33" s="44">
        <f>Mellomregning!I4*Forside!$G$10</f>
        <v>276000</v>
      </c>
      <c r="H33" s="7" t="s">
        <v>10</v>
      </c>
      <c r="I33" s="47">
        <f>Mellomregning!I4*Forside!$G$11</f>
        <v>184000</v>
      </c>
      <c r="J33" s="7" t="s">
        <v>10</v>
      </c>
    </row>
    <row r="34" spans="2:10" ht="18" customHeight="1" x14ac:dyDescent="0.2">
      <c r="B34" s="36" t="s">
        <v>5</v>
      </c>
      <c r="C34" s="37">
        <v>12.5</v>
      </c>
      <c r="D34" s="33" t="s">
        <v>0</v>
      </c>
      <c r="E34" s="45">
        <f>I27*Forside!$G$12</f>
        <v>443750</v>
      </c>
      <c r="F34" s="7" t="s">
        <v>10</v>
      </c>
      <c r="G34" s="45">
        <f>Mellomregning!I5*Forside!$G$10</f>
        <v>149999.99999999997</v>
      </c>
      <c r="H34" s="7" t="s">
        <v>10</v>
      </c>
      <c r="I34" s="48">
        <f>Mellomregning!I5*Forside!$G$11</f>
        <v>99999.999999999985</v>
      </c>
      <c r="J34" s="7" t="s">
        <v>10</v>
      </c>
    </row>
    <row r="35" spans="2:10" ht="18" customHeight="1" x14ac:dyDescent="0.2">
      <c r="B35" s="36" t="s">
        <v>6</v>
      </c>
      <c r="C35" s="38">
        <v>9</v>
      </c>
      <c r="D35" s="7" t="s">
        <v>0</v>
      </c>
      <c r="E35" s="45">
        <f>I28*Forside!$G$12</f>
        <v>323750</v>
      </c>
      <c r="F35" s="7" t="s">
        <v>10</v>
      </c>
      <c r="G35" s="45">
        <f>Mellomregning!I6*Forside!$G$10</f>
        <v>108000</v>
      </c>
      <c r="H35" s="7" t="s">
        <v>10</v>
      </c>
      <c r="I35" s="48">
        <f>Mellomregning!I6*Forside!$G$11</f>
        <v>72000</v>
      </c>
      <c r="J35" s="7" t="s">
        <v>10</v>
      </c>
    </row>
    <row r="36" spans="2:10" ht="18" customHeight="1" x14ac:dyDescent="0.2">
      <c r="B36" s="36" t="s">
        <v>9</v>
      </c>
      <c r="C36" s="38">
        <v>7.5</v>
      </c>
      <c r="D36" s="7" t="s">
        <v>0</v>
      </c>
      <c r="E36" s="45">
        <f>I29*Forside!$G$12</f>
        <v>271875</v>
      </c>
      <c r="F36" s="7" t="s">
        <v>10</v>
      </c>
      <c r="G36" s="45">
        <f>Mellomregning!I7*Forside!$G$10</f>
        <v>90000</v>
      </c>
      <c r="H36" s="7" t="s">
        <v>10</v>
      </c>
      <c r="I36" s="48">
        <f>Mellomregning!I7*Forside!$G$11</f>
        <v>60000</v>
      </c>
      <c r="J36" s="7" t="s">
        <v>10</v>
      </c>
    </row>
    <row r="37" spans="2:10" ht="18" customHeight="1" x14ac:dyDescent="0.2">
      <c r="B37" s="36" t="s">
        <v>7</v>
      </c>
      <c r="C37" s="38">
        <v>4.5</v>
      </c>
      <c r="D37" s="7" t="s">
        <v>0</v>
      </c>
      <c r="E37" s="45">
        <f>I30*Forside!$G$12</f>
        <v>168750</v>
      </c>
      <c r="F37" s="7" t="s">
        <v>10</v>
      </c>
      <c r="G37" s="45">
        <f>Mellomregning!I8*Forside!$G$10</f>
        <v>54000</v>
      </c>
      <c r="H37" s="7" t="s">
        <v>10</v>
      </c>
      <c r="I37" s="48">
        <f>Mellomregning!I8*Forside!$G$11</f>
        <v>36000</v>
      </c>
      <c r="J37" s="7" t="s">
        <v>10</v>
      </c>
    </row>
    <row r="38" spans="2:10" ht="18" customHeight="1" x14ac:dyDescent="0.2">
      <c r="B38" s="8" t="s">
        <v>8</v>
      </c>
      <c r="C38" s="39">
        <v>3.5</v>
      </c>
      <c r="D38" s="34" t="s">
        <v>0</v>
      </c>
      <c r="E38" s="46">
        <f>I31*Forside!$G$12</f>
        <v>134375</v>
      </c>
      <c r="F38" s="34" t="s">
        <v>10</v>
      </c>
      <c r="G38" s="46">
        <f>Mellomregning!I9*Forside!$G$10</f>
        <v>42000</v>
      </c>
      <c r="H38" s="34" t="s">
        <v>10</v>
      </c>
      <c r="I38" s="49">
        <f>Mellomregning!I9*Forside!$G$11</f>
        <v>28000</v>
      </c>
      <c r="J38" s="34" t="s">
        <v>10</v>
      </c>
    </row>
    <row r="39" spans="2:10" ht="20" customHeight="1" x14ac:dyDescent="0.2">
      <c r="B39" s="31" t="s">
        <v>3</v>
      </c>
      <c r="C39" s="147" t="s">
        <v>39</v>
      </c>
      <c r="D39" s="146"/>
      <c r="E39" s="145" t="s">
        <v>65</v>
      </c>
      <c r="F39" s="145"/>
      <c r="G39" s="145"/>
      <c r="H39" s="145"/>
      <c r="I39" s="145"/>
      <c r="J39" s="146"/>
    </row>
    <row r="40" spans="2:10" ht="18" customHeight="1" x14ac:dyDescent="0.2">
      <c r="B40" s="36" t="s">
        <v>4</v>
      </c>
      <c r="C40" s="41">
        <v>23</v>
      </c>
      <c r="D40" s="33" t="s">
        <v>0</v>
      </c>
      <c r="E40" s="127">
        <f>E33+G33+I33+(Forside!$G$13*Mellomregning!G11)</f>
        <v>1678005.25</v>
      </c>
      <c r="F40" s="128"/>
      <c r="G40" s="128"/>
      <c r="H40" s="128"/>
      <c r="I40" s="128"/>
      <c r="J40" s="129"/>
    </row>
    <row r="41" spans="2:10" ht="18" customHeight="1" x14ac:dyDescent="0.2">
      <c r="B41" s="36" t="s">
        <v>5</v>
      </c>
      <c r="C41" s="37">
        <v>12.5</v>
      </c>
      <c r="D41" s="33" t="s">
        <v>0</v>
      </c>
      <c r="E41" s="142">
        <f>E34+G34+I34+(Forside!$G$13*Mellomregning!G12)</f>
        <v>921464.375</v>
      </c>
      <c r="F41" s="143"/>
      <c r="G41" s="143"/>
      <c r="H41" s="143"/>
      <c r="I41" s="143"/>
      <c r="J41" s="144"/>
    </row>
    <row r="42" spans="2:10" ht="18" customHeight="1" x14ac:dyDescent="0.2">
      <c r="B42" s="36" t="s">
        <v>6</v>
      </c>
      <c r="C42" s="38">
        <v>9</v>
      </c>
      <c r="D42" s="7" t="s">
        <v>0</v>
      </c>
      <c r="E42" s="142">
        <f>E35+G35+I35+(Forside!$G$13*Mellomregning!G13)</f>
        <v>669700.75</v>
      </c>
      <c r="F42" s="143"/>
      <c r="G42" s="143"/>
      <c r="H42" s="143"/>
      <c r="I42" s="143"/>
      <c r="J42" s="144"/>
    </row>
    <row r="43" spans="2:10" ht="18" customHeight="1" x14ac:dyDescent="0.2">
      <c r="B43" s="36" t="s">
        <v>9</v>
      </c>
      <c r="C43" s="38">
        <v>7.5</v>
      </c>
      <c r="D43" s="7" t="s">
        <v>0</v>
      </c>
      <c r="E43" s="142">
        <f>E36+G36+I36+(Forside!$G$13*Mellomregning!G14)</f>
        <v>561355.625</v>
      </c>
      <c r="F43" s="143"/>
      <c r="G43" s="143"/>
      <c r="H43" s="143"/>
      <c r="I43" s="143"/>
      <c r="J43" s="144"/>
    </row>
    <row r="44" spans="2:10" ht="18" customHeight="1" x14ac:dyDescent="0.2">
      <c r="B44" s="36" t="s">
        <v>7</v>
      </c>
      <c r="C44" s="38">
        <v>4.5</v>
      </c>
      <c r="D44" s="7" t="s">
        <v>0</v>
      </c>
      <c r="E44" s="142">
        <f>E37+G37+I37+(Forside!$G$13*Mellomregning!G15)</f>
        <v>345290.375</v>
      </c>
      <c r="F44" s="143"/>
      <c r="G44" s="143"/>
      <c r="H44" s="143"/>
      <c r="I44" s="143"/>
      <c r="J44" s="144"/>
    </row>
    <row r="45" spans="2:10" ht="18" customHeight="1" thickBot="1" x14ac:dyDescent="0.25">
      <c r="B45" s="57" t="s">
        <v>8</v>
      </c>
      <c r="C45" s="58">
        <v>3.5</v>
      </c>
      <c r="D45" s="12" t="s">
        <v>0</v>
      </c>
      <c r="E45" s="139">
        <f>E38+G38+I38+(Forside!$G$13*Mellomregning!G16)</f>
        <v>273268.625</v>
      </c>
      <c r="F45" s="140"/>
      <c r="G45" s="140"/>
      <c r="H45" s="140"/>
      <c r="I45" s="140"/>
      <c r="J45" s="141"/>
    </row>
    <row r="46" spans="2:10" ht="32" customHeight="1" thickBot="1" x14ac:dyDescent="0.25">
      <c r="B46" s="100" t="s">
        <v>47</v>
      </c>
      <c r="C46" s="101"/>
      <c r="D46" s="101"/>
      <c r="E46" s="101"/>
      <c r="F46" s="101"/>
      <c r="G46" s="101"/>
      <c r="H46" s="101"/>
      <c r="I46" s="101"/>
      <c r="J46" s="102"/>
    </row>
    <row r="47" spans="2:10" ht="20" customHeight="1" x14ac:dyDescent="0.2">
      <c r="B47" s="42" t="s">
        <v>3</v>
      </c>
      <c r="C47" s="103" t="s">
        <v>39</v>
      </c>
      <c r="D47" s="104"/>
      <c r="E47" s="103" t="s">
        <v>48</v>
      </c>
      <c r="F47" s="103"/>
      <c r="G47" s="103"/>
      <c r="H47" s="103"/>
      <c r="I47" s="103"/>
      <c r="J47" s="104"/>
    </row>
    <row r="48" spans="2:10" ht="18" customHeight="1" x14ac:dyDescent="0.2">
      <c r="B48" s="36" t="s">
        <v>4</v>
      </c>
      <c r="C48" s="22">
        <v>23</v>
      </c>
      <c r="D48" s="33" t="s">
        <v>0</v>
      </c>
      <c r="E48" s="136">
        <f>E18-E40</f>
        <v>2860738.1833333336</v>
      </c>
      <c r="F48" s="137"/>
      <c r="G48" s="137"/>
      <c r="H48" s="137"/>
      <c r="I48" s="137"/>
      <c r="J48" s="138"/>
    </row>
    <row r="49" spans="2:10" ht="18" customHeight="1" x14ac:dyDescent="0.2">
      <c r="B49" s="36" t="s">
        <v>5</v>
      </c>
      <c r="C49" s="25">
        <v>12.5</v>
      </c>
      <c r="D49" s="33" t="s">
        <v>0</v>
      </c>
      <c r="E49" s="133">
        <f t="shared" ref="E49:E53" si="0">E19-E41</f>
        <v>1595382.375</v>
      </c>
      <c r="F49" s="134"/>
      <c r="G49" s="134"/>
      <c r="H49" s="134"/>
      <c r="I49" s="134"/>
      <c r="J49" s="135"/>
    </row>
    <row r="50" spans="2:10" ht="18" customHeight="1" x14ac:dyDescent="0.2">
      <c r="B50" s="36" t="s">
        <v>6</v>
      </c>
      <c r="C50" s="35">
        <v>9</v>
      </c>
      <c r="D50" s="7" t="s">
        <v>0</v>
      </c>
      <c r="E50" s="133">
        <f t="shared" si="0"/>
        <v>1174083.2166666666</v>
      </c>
      <c r="F50" s="134"/>
      <c r="G50" s="134"/>
      <c r="H50" s="134"/>
      <c r="I50" s="134"/>
      <c r="J50" s="135"/>
    </row>
    <row r="51" spans="2:10" ht="18" customHeight="1" x14ac:dyDescent="0.2">
      <c r="B51" s="36" t="s">
        <v>9</v>
      </c>
      <c r="C51" s="35">
        <v>7.5</v>
      </c>
      <c r="D51" s="7" t="s">
        <v>0</v>
      </c>
      <c r="E51" s="133">
        <f t="shared" si="0"/>
        <v>993585.95833333326</v>
      </c>
      <c r="F51" s="134"/>
      <c r="G51" s="134"/>
      <c r="H51" s="134"/>
      <c r="I51" s="134"/>
      <c r="J51" s="135"/>
    </row>
    <row r="52" spans="2:10" ht="18" customHeight="1" x14ac:dyDescent="0.2">
      <c r="B52" s="36" t="s">
        <v>7</v>
      </c>
      <c r="C52" s="35">
        <v>4.5</v>
      </c>
      <c r="D52" s="7" t="s">
        <v>0</v>
      </c>
      <c r="E52" s="133">
        <f t="shared" si="0"/>
        <v>631966.44166666665</v>
      </c>
      <c r="F52" s="134"/>
      <c r="G52" s="134"/>
      <c r="H52" s="134"/>
      <c r="I52" s="134"/>
      <c r="J52" s="135"/>
    </row>
    <row r="53" spans="2:10" ht="18" customHeight="1" thickBot="1" x14ac:dyDescent="0.25">
      <c r="B53" s="57" t="s">
        <v>8</v>
      </c>
      <c r="C53" s="59">
        <v>3.5</v>
      </c>
      <c r="D53" s="12" t="s">
        <v>0</v>
      </c>
      <c r="E53" s="130">
        <f t="shared" si="0"/>
        <v>510523.82499999995</v>
      </c>
      <c r="F53" s="131"/>
      <c r="G53" s="131"/>
      <c r="H53" s="131"/>
      <c r="I53" s="131"/>
      <c r="J53" s="132"/>
    </row>
  </sheetData>
  <sheetProtection algorithmName="SHA-512" hashValue="CnU2vzjbtEGRRXGW/Gih11YnTYTwaSqciJjEdZkzR7crv2ucx9JS075LdZGSl03gUuNP3JXZiS92+VIbQd1esQ==" saltValue="3BFkJS2gJXSjePH3YFO3zQ==" spinCount="100000" sheet="1" objects="1" scenarios="1"/>
  <customSheetViews>
    <customSheetView guid="{DF27A593-449F-5B4F-8C3C-F67E785DEDEC}" showPageBreaks="1" showGridLines="0">
      <selection activeCell="M15" sqref="M15"/>
      <pageMargins left="0.7" right="0.7" top="0.75" bottom="0.75" header="0.3" footer="0.3"/>
      <pageSetup paperSize="9" orientation="portrait" horizontalDpi="0" verticalDpi="0"/>
    </customSheetView>
  </customSheetViews>
  <mergeCells count="51">
    <mergeCell ref="E51:J51"/>
    <mergeCell ref="E52:J52"/>
    <mergeCell ref="E53:J53"/>
    <mergeCell ref="B46:J46"/>
    <mergeCell ref="C47:D47"/>
    <mergeCell ref="E47:J47"/>
    <mergeCell ref="E48:J48"/>
    <mergeCell ref="E49:J49"/>
    <mergeCell ref="E50:J50"/>
    <mergeCell ref="E45:J45"/>
    <mergeCell ref="C32:D32"/>
    <mergeCell ref="E32:F32"/>
    <mergeCell ref="G32:H32"/>
    <mergeCell ref="I32:J32"/>
    <mergeCell ref="C39:D39"/>
    <mergeCell ref="E39:J39"/>
    <mergeCell ref="E40:J40"/>
    <mergeCell ref="E41:J41"/>
    <mergeCell ref="E42:J42"/>
    <mergeCell ref="E43:J43"/>
    <mergeCell ref="E44:J44"/>
    <mergeCell ref="E26:E31"/>
    <mergeCell ref="F26:F31"/>
    <mergeCell ref="G26:G31"/>
    <mergeCell ref="H26:H31"/>
    <mergeCell ref="E18:J18"/>
    <mergeCell ref="E19:J19"/>
    <mergeCell ref="E20:J20"/>
    <mergeCell ref="E21:J21"/>
    <mergeCell ref="E22:J22"/>
    <mergeCell ref="E23:J23"/>
    <mergeCell ref="B24:J24"/>
    <mergeCell ref="C25:D25"/>
    <mergeCell ref="E25:F25"/>
    <mergeCell ref="G25:H25"/>
    <mergeCell ref="I25:J25"/>
    <mergeCell ref="C10:D10"/>
    <mergeCell ref="E10:F10"/>
    <mergeCell ref="G10:H10"/>
    <mergeCell ref="I10:J10"/>
    <mergeCell ref="C17:D17"/>
    <mergeCell ref="E17:J17"/>
    <mergeCell ref="E4:E9"/>
    <mergeCell ref="F4:F9"/>
    <mergeCell ref="G4:G9"/>
    <mergeCell ref="H4:H9"/>
    <mergeCell ref="B2:J2"/>
    <mergeCell ref="C3:D3"/>
    <mergeCell ref="E3:F3"/>
    <mergeCell ref="G3:H3"/>
    <mergeCell ref="I3:J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Forside</vt:lpstr>
      <vt:lpstr>Mellomregning</vt:lpstr>
      <vt:lpstr>10 km</vt:lpstr>
      <vt:lpstr>20 km</vt:lpstr>
      <vt:lpstr>30 km</vt:lpstr>
      <vt:lpstr>40 km</vt:lpstr>
      <vt:lpstr>50 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2021-04-09T15:10:24Z</cp:lastPrinted>
  <dcterms:created xsi:type="dcterms:W3CDTF">2021-02-17T20:39:01Z</dcterms:created>
  <dcterms:modified xsi:type="dcterms:W3CDTF">2021-05-19T07:32:19Z</dcterms:modified>
</cp:coreProperties>
</file>