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4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rik\Documents\Master\Data\new M\"/>
    </mc:Choice>
  </mc:AlternateContent>
  <bookViews>
    <workbookView xWindow="0" yWindow="0" windowWidth="28800" windowHeight="12435" activeTab="8"/>
  </bookViews>
  <sheets>
    <sheet name="System zero" sheetId="9" r:id="rId1"/>
    <sheet name="L1" sheetId="1" r:id="rId2"/>
    <sheet name="A1" sheetId="2" r:id="rId3"/>
    <sheet name="H0" sheetId="3" r:id="rId4"/>
    <sheet name="Q" sheetId="4" r:id="rId5"/>
    <sheet name="M" sheetId="5" r:id="rId6"/>
    <sheet name="L2" sheetId="7" r:id="rId7"/>
    <sheet name="A2" sheetId="8" r:id="rId8"/>
    <sheet name="q0" sheetId="13" r:id="rId9"/>
    <sheet name="Kvinen" sheetId="10" r:id="rId10"/>
    <sheet name="ee" sheetId="6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0" l="1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3" i="10"/>
  <c r="X37" i="1" l="1"/>
  <c r="X37" i="2"/>
  <c r="X37" i="3"/>
  <c r="X37" i="4"/>
  <c r="X37" i="7"/>
  <c r="X37" i="8"/>
  <c r="X30" i="1"/>
  <c r="X30" i="2"/>
  <c r="X30" i="3"/>
  <c r="X30" i="4"/>
  <c r="X30" i="7"/>
  <c r="X30" i="8"/>
  <c r="X29" i="1"/>
  <c r="X29" i="2"/>
  <c r="X29" i="3"/>
  <c r="X29" i="4"/>
  <c r="X29" i="7"/>
  <c r="X29" i="8"/>
  <c r="X28" i="1"/>
  <c r="X28" i="2"/>
  <c r="X28" i="3"/>
  <c r="X28" i="4"/>
  <c r="X28" i="7"/>
  <c r="X28" i="8"/>
  <c r="AA30" i="13" l="1"/>
  <c r="AA29" i="13"/>
  <c r="AA37" i="13"/>
  <c r="AA28" i="13"/>
  <c r="Z37" i="13"/>
  <c r="Z30" i="13"/>
  <c r="Z29" i="13"/>
  <c r="Z28" i="13"/>
  <c r="C31" i="5" l="1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B31" i="5"/>
  <c r="B14" i="8" l="1"/>
  <c r="C14" i="8"/>
  <c r="D14" i="8"/>
  <c r="E14" i="8"/>
  <c r="F14" i="8"/>
  <c r="B15" i="8"/>
  <c r="B18" i="8" s="1"/>
  <c r="C15" i="8"/>
  <c r="C18" i="8" s="1"/>
  <c r="D15" i="8"/>
  <c r="D18" i="8" s="1"/>
  <c r="D25" i="8" s="1"/>
  <c r="E15" i="8"/>
  <c r="F15" i="8"/>
  <c r="B16" i="8"/>
  <c r="C16" i="8"/>
  <c r="D16" i="8"/>
  <c r="E16" i="8"/>
  <c r="E17" i="8" s="1"/>
  <c r="F16" i="8"/>
  <c r="F17" i="8" s="1"/>
  <c r="B17" i="8"/>
  <c r="B27" i="8" s="1"/>
  <c r="C17" i="8"/>
  <c r="D17" i="8"/>
  <c r="B19" i="8"/>
  <c r="C19" i="8"/>
  <c r="D19" i="8"/>
  <c r="E19" i="8"/>
  <c r="F19" i="8"/>
  <c r="B23" i="8"/>
  <c r="C23" i="8"/>
  <c r="D23" i="8"/>
  <c r="E23" i="8"/>
  <c r="F23" i="8"/>
  <c r="B26" i="8"/>
  <c r="C26" i="8"/>
  <c r="D26" i="8"/>
  <c r="E26" i="8"/>
  <c r="F26" i="8"/>
  <c r="C27" i="8"/>
  <c r="D27" i="8"/>
  <c r="B32" i="8"/>
  <c r="B33" i="8" s="1"/>
  <c r="B35" i="8" s="1"/>
  <c r="C32" i="8"/>
  <c r="C33" i="8" s="1"/>
  <c r="C35" i="8" s="1"/>
  <c r="D32" i="8"/>
  <c r="D33" i="8" s="1"/>
  <c r="D35" i="8" s="1"/>
  <c r="E32" i="8"/>
  <c r="F32" i="8"/>
  <c r="E33" i="8"/>
  <c r="E35" i="8" s="1"/>
  <c r="F33" i="8"/>
  <c r="F35" i="8" s="1"/>
  <c r="B34" i="8"/>
  <c r="C34" i="8"/>
  <c r="D34" i="8"/>
  <c r="E34" i="8"/>
  <c r="F34" i="8"/>
  <c r="D36" i="8" l="1"/>
  <c r="F18" i="8"/>
  <c r="F27" i="8"/>
  <c r="C25" i="8"/>
  <c r="C24" i="8"/>
  <c r="C36" i="8"/>
  <c r="E27" i="8"/>
  <c r="E18" i="8"/>
  <c r="B25" i="8"/>
  <c r="B36" i="8" s="1"/>
  <c r="B24" i="8"/>
  <c r="B29" i="8"/>
  <c r="B30" i="8" s="1"/>
  <c r="B28" i="8"/>
  <c r="D24" i="8"/>
  <c r="W32" i="13"/>
  <c r="W33" i="13" s="1"/>
  <c r="W35" i="13" s="1"/>
  <c r="X32" i="13"/>
  <c r="X33" i="13" s="1"/>
  <c r="X35" i="13" s="1"/>
  <c r="Y32" i="13"/>
  <c r="Y33" i="13"/>
  <c r="Y35" i="13" s="1"/>
  <c r="W34" i="13"/>
  <c r="X34" i="13"/>
  <c r="Y34" i="13"/>
  <c r="V34" i="13"/>
  <c r="U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H34" i="13"/>
  <c r="G34" i="13"/>
  <c r="F34" i="13"/>
  <c r="E34" i="13"/>
  <c r="D34" i="13"/>
  <c r="C34" i="13"/>
  <c r="B34" i="13"/>
  <c r="Q33" i="13"/>
  <c r="Q35" i="13" s="1"/>
  <c r="I33" i="13"/>
  <c r="I35" i="13" s="1"/>
  <c r="V32" i="13"/>
  <c r="V33" i="13" s="1"/>
  <c r="V35" i="13" s="1"/>
  <c r="U32" i="13"/>
  <c r="U33" i="13" s="1"/>
  <c r="U35" i="13" s="1"/>
  <c r="T32" i="13"/>
  <c r="T33" i="13" s="1"/>
  <c r="T35" i="13" s="1"/>
  <c r="S32" i="13"/>
  <c r="S33" i="13" s="1"/>
  <c r="S35" i="13" s="1"/>
  <c r="R32" i="13"/>
  <c r="R33" i="13" s="1"/>
  <c r="R35" i="13" s="1"/>
  <c r="Q32" i="13"/>
  <c r="P32" i="13"/>
  <c r="P33" i="13" s="1"/>
  <c r="P35" i="13" s="1"/>
  <c r="O32" i="13"/>
  <c r="O33" i="13" s="1"/>
  <c r="O35" i="13" s="1"/>
  <c r="N32" i="13"/>
  <c r="N33" i="13" s="1"/>
  <c r="N35" i="13" s="1"/>
  <c r="M32" i="13"/>
  <c r="M33" i="13" s="1"/>
  <c r="M35" i="13" s="1"/>
  <c r="L32" i="13"/>
  <c r="L33" i="13" s="1"/>
  <c r="L35" i="13" s="1"/>
  <c r="K32" i="13"/>
  <c r="K33" i="13" s="1"/>
  <c r="K35" i="13" s="1"/>
  <c r="J32" i="13"/>
  <c r="J33" i="13" s="1"/>
  <c r="J35" i="13" s="1"/>
  <c r="I32" i="13"/>
  <c r="H32" i="13"/>
  <c r="H33" i="13" s="1"/>
  <c r="H35" i="13" s="1"/>
  <c r="G32" i="13"/>
  <c r="G33" i="13" s="1"/>
  <c r="G35" i="13" s="1"/>
  <c r="F32" i="13"/>
  <c r="F33" i="13" s="1"/>
  <c r="F35" i="13" s="1"/>
  <c r="E32" i="13"/>
  <c r="E33" i="13" s="1"/>
  <c r="E35" i="13" s="1"/>
  <c r="D32" i="13"/>
  <c r="D33" i="13" s="1"/>
  <c r="D35" i="13" s="1"/>
  <c r="C32" i="13"/>
  <c r="C33" i="13" s="1"/>
  <c r="C35" i="13" s="1"/>
  <c r="B32" i="13"/>
  <c r="B33" i="13" s="1"/>
  <c r="B35" i="13" s="1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U33" i="8"/>
  <c r="U35" i="8" s="1"/>
  <c r="V32" i="8"/>
  <c r="V33" i="8" s="1"/>
  <c r="V35" i="8" s="1"/>
  <c r="U32" i="8"/>
  <c r="T32" i="8"/>
  <c r="T33" i="8" s="1"/>
  <c r="T35" i="8" s="1"/>
  <c r="S32" i="8"/>
  <c r="S33" i="8" s="1"/>
  <c r="S35" i="8" s="1"/>
  <c r="R32" i="8"/>
  <c r="R33" i="8" s="1"/>
  <c r="R35" i="8" s="1"/>
  <c r="Q32" i="8"/>
  <c r="Q33" i="8" s="1"/>
  <c r="Q35" i="8" s="1"/>
  <c r="P32" i="8"/>
  <c r="P33" i="8" s="1"/>
  <c r="P35" i="8" s="1"/>
  <c r="O32" i="8"/>
  <c r="O33" i="8" s="1"/>
  <c r="O35" i="8" s="1"/>
  <c r="N32" i="8"/>
  <c r="N33" i="8" s="1"/>
  <c r="N35" i="8" s="1"/>
  <c r="M32" i="8"/>
  <c r="M33" i="8" s="1"/>
  <c r="M35" i="8" s="1"/>
  <c r="L32" i="8"/>
  <c r="L33" i="8" s="1"/>
  <c r="L35" i="8" s="1"/>
  <c r="K32" i="8"/>
  <c r="K33" i="8" s="1"/>
  <c r="K35" i="8" s="1"/>
  <c r="J32" i="8"/>
  <c r="J33" i="8" s="1"/>
  <c r="J35" i="8" s="1"/>
  <c r="I32" i="8"/>
  <c r="I33" i="8" s="1"/>
  <c r="I35" i="8" s="1"/>
  <c r="H32" i="8"/>
  <c r="H33" i="8" s="1"/>
  <c r="H35" i="8" s="1"/>
  <c r="G32" i="8"/>
  <c r="G33" i="8" s="1"/>
  <c r="G35" i="8" s="1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C34" i="7"/>
  <c r="B34" i="7"/>
  <c r="Q33" i="7"/>
  <c r="Q35" i="7" s="1"/>
  <c r="I33" i="7"/>
  <c r="I35" i="7" s="1"/>
  <c r="V32" i="7"/>
  <c r="V33" i="7" s="1"/>
  <c r="V35" i="7" s="1"/>
  <c r="U32" i="7"/>
  <c r="U33" i="7" s="1"/>
  <c r="U35" i="7" s="1"/>
  <c r="T32" i="7"/>
  <c r="T33" i="7" s="1"/>
  <c r="T35" i="7" s="1"/>
  <c r="S32" i="7"/>
  <c r="S33" i="7" s="1"/>
  <c r="S35" i="7" s="1"/>
  <c r="R32" i="7"/>
  <c r="R33" i="7" s="1"/>
  <c r="R35" i="7" s="1"/>
  <c r="Q32" i="7"/>
  <c r="P32" i="7"/>
  <c r="P33" i="7" s="1"/>
  <c r="P35" i="7" s="1"/>
  <c r="O32" i="7"/>
  <c r="O33" i="7" s="1"/>
  <c r="O35" i="7" s="1"/>
  <c r="N32" i="7"/>
  <c r="N33" i="7" s="1"/>
  <c r="N35" i="7" s="1"/>
  <c r="M32" i="7"/>
  <c r="M33" i="7" s="1"/>
  <c r="M35" i="7" s="1"/>
  <c r="L32" i="7"/>
  <c r="L33" i="7" s="1"/>
  <c r="L35" i="7" s="1"/>
  <c r="K32" i="7"/>
  <c r="K33" i="7" s="1"/>
  <c r="K35" i="7" s="1"/>
  <c r="J32" i="7"/>
  <c r="J33" i="7" s="1"/>
  <c r="J35" i="7" s="1"/>
  <c r="I32" i="7"/>
  <c r="H32" i="7"/>
  <c r="H33" i="7" s="1"/>
  <c r="H35" i="7" s="1"/>
  <c r="G32" i="7"/>
  <c r="G33" i="7" s="1"/>
  <c r="G35" i="7" s="1"/>
  <c r="F32" i="7"/>
  <c r="F33" i="7" s="1"/>
  <c r="F35" i="7" s="1"/>
  <c r="E32" i="7"/>
  <c r="E33" i="7" s="1"/>
  <c r="E35" i="7" s="1"/>
  <c r="D32" i="7"/>
  <c r="D33" i="7" s="1"/>
  <c r="D35" i="7" s="1"/>
  <c r="C32" i="7"/>
  <c r="C33" i="7" s="1"/>
  <c r="C35" i="7" s="1"/>
  <c r="B32" i="7"/>
  <c r="B33" i="7" s="1"/>
  <c r="B35" i="7" s="1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P33" i="4"/>
  <c r="P35" i="4" s="1"/>
  <c r="H33" i="4"/>
  <c r="H35" i="4" s="1"/>
  <c r="V32" i="4"/>
  <c r="V33" i="4" s="1"/>
  <c r="V35" i="4" s="1"/>
  <c r="U32" i="4"/>
  <c r="U33" i="4" s="1"/>
  <c r="U35" i="4" s="1"/>
  <c r="T32" i="4"/>
  <c r="T33" i="4" s="1"/>
  <c r="S32" i="4"/>
  <c r="S33" i="4" s="1"/>
  <c r="S35" i="4" s="1"/>
  <c r="R32" i="4"/>
  <c r="R33" i="4" s="1"/>
  <c r="R35" i="4" s="1"/>
  <c r="Q32" i="4"/>
  <c r="Q33" i="4" s="1"/>
  <c r="Q35" i="4" s="1"/>
  <c r="P32" i="4"/>
  <c r="O32" i="4"/>
  <c r="O33" i="4" s="1"/>
  <c r="O35" i="4" s="1"/>
  <c r="N32" i="4"/>
  <c r="N33" i="4" s="1"/>
  <c r="N35" i="4" s="1"/>
  <c r="M32" i="4"/>
  <c r="M33" i="4" s="1"/>
  <c r="M35" i="4" s="1"/>
  <c r="L32" i="4"/>
  <c r="L33" i="4" s="1"/>
  <c r="K32" i="4"/>
  <c r="K33" i="4" s="1"/>
  <c r="K35" i="4" s="1"/>
  <c r="J32" i="4"/>
  <c r="J33" i="4" s="1"/>
  <c r="J35" i="4" s="1"/>
  <c r="I32" i="4"/>
  <c r="I33" i="4" s="1"/>
  <c r="I35" i="4" s="1"/>
  <c r="H32" i="4"/>
  <c r="G32" i="4"/>
  <c r="G33" i="4" s="1"/>
  <c r="G35" i="4" s="1"/>
  <c r="F32" i="4"/>
  <c r="F33" i="4" s="1"/>
  <c r="F35" i="4" s="1"/>
  <c r="E32" i="4"/>
  <c r="E33" i="4" s="1"/>
  <c r="E35" i="4" s="1"/>
  <c r="D32" i="4"/>
  <c r="D33" i="4" s="1"/>
  <c r="C32" i="4"/>
  <c r="C33" i="4" s="1"/>
  <c r="C35" i="4" s="1"/>
  <c r="B32" i="4"/>
  <c r="B33" i="4" s="1"/>
  <c r="B35" i="4" s="1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Q33" i="3"/>
  <c r="Q35" i="3" s="1"/>
  <c r="P33" i="3"/>
  <c r="P35" i="3" s="1"/>
  <c r="I33" i="3"/>
  <c r="I35" i="3" s="1"/>
  <c r="H33" i="3"/>
  <c r="H35" i="3" s="1"/>
  <c r="V32" i="3"/>
  <c r="V33" i="3" s="1"/>
  <c r="V35" i="3" s="1"/>
  <c r="U32" i="3"/>
  <c r="U33" i="3" s="1"/>
  <c r="U35" i="3" s="1"/>
  <c r="T32" i="3"/>
  <c r="T33" i="3" s="1"/>
  <c r="T35" i="3" s="1"/>
  <c r="S32" i="3"/>
  <c r="S33" i="3" s="1"/>
  <c r="S35" i="3" s="1"/>
  <c r="R32" i="3"/>
  <c r="R33" i="3" s="1"/>
  <c r="R35" i="3" s="1"/>
  <c r="Q32" i="3"/>
  <c r="P32" i="3"/>
  <c r="O32" i="3"/>
  <c r="O33" i="3" s="1"/>
  <c r="O35" i="3" s="1"/>
  <c r="N32" i="3"/>
  <c r="N33" i="3" s="1"/>
  <c r="N35" i="3" s="1"/>
  <c r="M32" i="3"/>
  <c r="M33" i="3" s="1"/>
  <c r="M35" i="3" s="1"/>
  <c r="L32" i="3"/>
  <c r="L33" i="3" s="1"/>
  <c r="L35" i="3" s="1"/>
  <c r="K32" i="3"/>
  <c r="K33" i="3" s="1"/>
  <c r="K35" i="3" s="1"/>
  <c r="J32" i="3"/>
  <c r="J33" i="3" s="1"/>
  <c r="J35" i="3" s="1"/>
  <c r="I32" i="3"/>
  <c r="H32" i="3"/>
  <c r="G32" i="3"/>
  <c r="G33" i="3" s="1"/>
  <c r="G35" i="3" s="1"/>
  <c r="F32" i="3"/>
  <c r="F33" i="3" s="1"/>
  <c r="F35" i="3" s="1"/>
  <c r="E32" i="3"/>
  <c r="E33" i="3" s="1"/>
  <c r="E35" i="3" s="1"/>
  <c r="D32" i="3"/>
  <c r="D33" i="3" s="1"/>
  <c r="D35" i="3" s="1"/>
  <c r="C32" i="3"/>
  <c r="C33" i="3" s="1"/>
  <c r="C35" i="3" s="1"/>
  <c r="B32" i="3"/>
  <c r="B33" i="3" s="1"/>
  <c r="B35" i="3" s="1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Q33" i="2"/>
  <c r="Q35" i="2" s="1"/>
  <c r="I33" i="2"/>
  <c r="I35" i="2" s="1"/>
  <c r="V32" i="2"/>
  <c r="V33" i="2" s="1"/>
  <c r="V35" i="2" s="1"/>
  <c r="U32" i="2"/>
  <c r="U33" i="2" s="1"/>
  <c r="U35" i="2" s="1"/>
  <c r="T32" i="2"/>
  <c r="T33" i="2" s="1"/>
  <c r="T35" i="2" s="1"/>
  <c r="S32" i="2"/>
  <c r="S33" i="2" s="1"/>
  <c r="S35" i="2" s="1"/>
  <c r="R32" i="2"/>
  <c r="R33" i="2" s="1"/>
  <c r="R35" i="2" s="1"/>
  <c r="Q32" i="2"/>
  <c r="P32" i="2"/>
  <c r="P33" i="2" s="1"/>
  <c r="P35" i="2" s="1"/>
  <c r="O32" i="2"/>
  <c r="O33" i="2" s="1"/>
  <c r="O35" i="2" s="1"/>
  <c r="N32" i="2"/>
  <c r="N33" i="2" s="1"/>
  <c r="N35" i="2" s="1"/>
  <c r="M32" i="2"/>
  <c r="M33" i="2" s="1"/>
  <c r="M35" i="2" s="1"/>
  <c r="L32" i="2"/>
  <c r="L33" i="2" s="1"/>
  <c r="L35" i="2" s="1"/>
  <c r="K32" i="2"/>
  <c r="K33" i="2" s="1"/>
  <c r="K35" i="2" s="1"/>
  <c r="J32" i="2"/>
  <c r="J33" i="2" s="1"/>
  <c r="J35" i="2" s="1"/>
  <c r="I32" i="2"/>
  <c r="H32" i="2"/>
  <c r="H33" i="2" s="1"/>
  <c r="H35" i="2" s="1"/>
  <c r="G32" i="2"/>
  <c r="G33" i="2" s="1"/>
  <c r="G35" i="2" s="1"/>
  <c r="F32" i="2"/>
  <c r="F33" i="2" s="1"/>
  <c r="F35" i="2" s="1"/>
  <c r="E32" i="2"/>
  <c r="E33" i="2" s="1"/>
  <c r="E35" i="2" s="1"/>
  <c r="D32" i="2"/>
  <c r="D33" i="2" s="1"/>
  <c r="D35" i="2" s="1"/>
  <c r="C32" i="2"/>
  <c r="C33" i="2" s="1"/>
  <c r="C35" i="2" s="1"/>
  <c r="B32" i="2"/>
  <c r="B33" i="2" s="1"/>
  <c r="B35" i="2" s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B34" i="1"/>
  <c r="C33" i="1"/>
  <c r="C35" i="1" s="1"/>
  <c r="D33" i="1"/>
  <c r="D35" i="1" s="1"/>
  <c r="E33" i="1"/>
  <c r="E35" i="1" s="1"/>
  <c r="F33" i="1"/>
  <c r="F35" i="1" s="1"/>
  <c r="G33" i="1"/>
  <c r="G35" i="1" s="1"/>
  <c r="H33" i="1"/>
  <c r="H35" i="1" s="1"/>
  <c r="I33" i="1"/>
  <c r="I35" i="1" s="1"/>
  <c r="J33" i="1"/>
  <c r="J35" i="1" s="1"/>
  <c r="K33" i="1"/>
  <c r="K35" i="1" s="1"/>
  <c r="L33" i="1"/>
  <c r="L35" i="1" s="1"/>
  <c r="M33" i="1"/>
  <c r="M35" i="1" s="1"/>
  <c r="N33" i="1"/>
  <c r="N35" i="1" s="1"/>
  <c r="O33" i="1"/>
  <c r="O35" i="1" s="1"/>
  <c r="P33" i="1"/>
  <c r="P35" i="1" s="1"/>
  <c r="Q33" i="1"/>
  <c r="Q35" i="1" s="1"/>
  <c r="R33" i="1"/>
  <c r="R35" i="1" s="1"/>
  <c r="S33" i="1"/>
  <c r="S35" i="1" s="1"/>
  <c r="T33" i="1"/>
  <c r="T35" i="1" s="1"/>
  <c r="U33" i="1"/>
  <c r="U35" i="1" s="1"/>
  <c r="V33" i="1"/>
  <c r="V35" i="1" s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B33" i="1"/>
  <c r="B35" i="1" s="1"/>
  <c r="D35" i="4" l="1"/>
  <c r="L35" i="4"/>
  <c r="T35" i="4"/>
  <c r="D29" i="8"/>
  <c r="D30" i="8" s="1"/>
  <c r="D28" i="8"/>
  <c r="D37" i="8" s="1"/>
  <c r="D38" i="8" s="1"/>
  <c r="E24" i="8"/>
  <c r="E25" i="8"/>
  <c r="E36" i="8" s="1"/>
  <c r="E28" i="8"/>
  <c r="C28" i="8"/>
  <c r="C37" i="8" s="1"/>
  <c r="C29" i="8"/>
  <c r="C30" i="8" s="1"/>
  <c r="B37" i="8"/>
  <c r="B38" i="8" s="1"/>
  <c r="F25" i="8"/>
  <c r="F36" i="8" s="1"/>
  <c r="F24" i="8"/>
  <c r="F29" i="8" s="1"/>
  <c r="F30" i="8" s="1"/>
  <c r="B32" i="1"/>
  <c r="B16" i="1"/>
  <c r="C38" i="8" l="1"/>
  <c r="E29" i="8"/>
  <c r="E30" i="8" s="1"/>
  <c r="E37" i="8"/>
  <c r="F28" i="8"/>
  <c r="F37" i="8" s="1"/>
  <c r="F38" i="8" s="1"/>
  <c r="V23" i="1"/>
  <c r="V19" i="1"/>
  <c r="V26" i="1" s="1"/>
  <c r="V16" i="1"/>
  <c r="V17" i="1" s="1"/>
  <c r="V27" i="1" s="1"/>
  <c r="V14" i="1"/>
  <c r="V15" i="1" s="1"/>
  <c r="E38" i="8" l="1"/>
  <c r="V18" i="1"/>
  <c r="V25" i="1" s="1"/>
  <c r="V36" i="1" s="1"/>
  <c r="V24" i="1"/>
  <c r="AC46" i="9"/>
  <c r="AC45" i="9" s="1"/>
  <c r="V28" i="1" l="1"/>
  <c r="V37" i="1" s="1"/>
  <c r="V29" i="1"/>
  <c r="W70" i="9"/>
  <c r="W65" i="9"/>
  <c r="W66" i="9" s="1"/>
  <c r="W57" i="9"/>
  <c r="W55" i="9"/>
  <c r="W50" i="9"/>
  <c r="W51" i="9" s="1"/>
  <c r="W61" i="9" s="1"/>
  <c r="W48" i="9"/>
  <c r="W49" i="9" s="1"/>
  <c r="AJ3" i="9"/>
  <c r="S70" i="9"/>
  <c r="S65" i="9"/>
  <c r="S66" i="9" s="1"/>
  <c r="S57" i="9"/>
  <c r="S55" i="9"/>
  <c r="S50" i="9"/>
  <c r="S51" i="9" s="1"/>
  <c r="S61" i="9" s="1"/>
  <c r="S48" i="9"/>
  <c r="S49" i="9" s="1"/>
  <c r="W34" i="9"/>
  <c r="W29" i="9"/>
  <c r="W30" i="9" s="1"/>
  <c r="W21" i="9"/>
  <c r="W19" i="9"/>
  <c r="W14" i="9"/>
  <c r="W15" i="9" s="1"/>
  <c r="W25" i="9" s="1"/>
  <c r="W12" i="9"/>
  <c r="W13" i="9" s="1"/>
  <c r="S34" i="9"/>
  <c r="S29" i="9"/>
  <c r="S30" i="9" s="1"/>
  <c r="S21" i="9"/>
  <c r="S19" i="9"/>
  <c r="S14" i="9"/>
  <c r="S15" i="9" s="1"/>
  <c r="S25" i="9" s="1"/>
  <c r="S12" i="9"/>
  <c r="S13" i="9" s="1"/>
  <c r="AD8" i="9"/>
  <c r="AE2" i="9"/>
  <c r="V30" i="1" l="1"/>
  <c r="V38" i="1"/>
  <c r="W52" i="9"/>
  <c r="S52" i="9"/>
  <c r="S16" i="9"/>
  <c r="W67" i="9"/>
  <c r="W68" i="9" s="1"/>
  <c r="S67" i="9"/>
  <c r="S31" i="9"/>
  <c r="W59" i="9"/>
  <c r="W58" i="9"/>
  <c r="W63" i="9" s="1"/>
  <c r="W64" i="9" s="1"/>
  <c r="W16" i="9"/>
  <c r="W22" i="9" s="1"/>
  <c r="W31" i="9"/>
  <c r="S59" i="9"/>
  <c r="S68" i="9" s="1"/>
  <c r="S58" i="9"/>
  <c r="S62" i="9"/>
  <c r="S22" i="9"/>
  <c r="S23" i="9"/>
  <c r="S32" i="9" s="1"/>
  <c r="S69" i="9" l="1"/>
  <c r="W23" i="9"/>
  <c r="W32" i="9" s="1"/>
  <c r="S63" i="9"/>
  <c r="S64" i="9" s="1"/>
  <c r="W62" i="9"/>
  <c r="W69" i="9" s="1"/>
  <c r="S26" i="9"/>
  <c r="S33" i="9" s="1"/>
  <c r="W27" i="9"/>
  <c r="W28" i="9" s="1"/>
  <c r="W26" i="9"/>
  <c r="S27" i="9"/>
  <c r="S28" i="9" s="1"/>
  <c r="W33" i="9" l="1"/>
  <c r="J24" i="9"/>
  <c r="J19" i="9"/>
  <c r="O34" i="9"/>
  <c r="O29" i="9"/>
  <c r="O24" i="9"/>
  <c r="O21" i="9"/>
  <c r="O19" i="9"/>
  <c r="O14" i="9"/>
  <c r="O15" i="9" s="1"/>
  <c r="O25" i="9" s="1"/>
  <c r="O12" i="9"/>
  <c r="O11" i="9"/>
  <c r="O13" i="9" s="1"/>
  <c r="O30" i="9" l="1"/>
  <c r="O31" i="9" s="1"/>
  <c r="O16" i="9"/>
  <c r="O22" i="9"/>
  <c r="O23" i="9"/>
  <c r="O32" i="9"/>
  <c r="O26" i="9"/>
  <c r="O27" i="9" l="1"/>
  <c r="O28" i="9" s="1"/>
  <c r="O33" i="9"/>
  <c r="J34" i="9" l="1"/>
  <c r="J29" i="9"/>
  <c r="J30" i="9" s="1"/>
  <c r="J21" i="9"/>
  <c r="J12" i="9"/>
  <c r="J13" i="9" s="1"/>
  <c r="J16" i="9" s="1"/>
  <c r="J7" i="9"/>
  <c r="J14" i="9" s="1"/>
  <c r="J15" i="9" s="1"/>
  <c r="J25" i="9" s="1"/>
  <c r="J31" i="9" l="1"/>
  <c r="J23" i="9"/>
  <c r="J32" i="9" s="1"/>
  <c r="J22" i="9"/>
  <c r="C39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R39" i="13"/>
  <c r="S39" i="13"/>
  <c r="T39" i="13"/>
  <c r="U39" i="13"/>
  <c r="V39" i="13"/>
  <c r="W39" i="13"/>
  <c r="X39" i="13"/>
  <c r="Y39" i="13"/>
  <c r="B39" i="13"/>
  <c r="C9" i="13"/>
  <c r="D9" i="13"/>
  <c r="D16" i="13" s="1"/>
  <c r="D17" i="13" s="1"/>
  <c r="E9" i="13"/>
  <c r="F9" i="13"/>
  <c r="F16" i="13" s="1"/>
  <c r="F17" i="13" s="1"/>
  <c r="G9" i="13"/>
  <c r="H9" i="13"/>
  <c r="I9" i="13"/>
  <c r="I16" i="13" s="1"/>
  <c r="I17" i="13" s="1"/>
  <c r="I27" i="13" s="1"/>
  <c r="J9" i="13"/>
  <c r="K9" i="13"/>
  <c r="L9" i="13"/>
  <c r="L16" i="13" s="1"/>
  <c r="L17" i="13" s="1"/>
  <c r="M9" i="13"/>
  <c r="N9" i="13"/>
  <c r="N16" i="13" s="1"/>
  <c r="N17" i="13" s="1"/>
  <c r="O9" i="13"/>
  <c r="P9" i="13"/>
  <c r="P16" i="13" s="1"/>
  <c r="P17" i="13" s="1"/>
  <c r="P27" i="13" s="1"/>
  <c r="Q9" i="13"/>
  <c r="Q16" i="13" s="1"/>
  <c r="Q17" i="13" s="1"/>
  <c r="Q27" i="13" s="1"/>
  <c r="R9" i="13"/>
  <c r="S9" i="13"/>
  <c r="T9" i="13"/>
  <c r="T16" i="13" s="1"/>
  <c r="T17" i="13" s="1"/>
  <c r="T27" i="13" s="1"/>
  <c r="U9" i="13"/>
  <c r="V9" i="13"/>
  <c r="V16" i="13" s="1"/>
  <c r="V17" i="13" s="1"/>
  <c r="V27" i="13" s="1"/>
  <c r="W9" i="13"/>
  <c r="X9" i="13"/>
  <c r="Y9" i="13"/>
  <c r="Y16" i="13" s="1"/>
  <c r="Y17" i="13" s="1"/>
  <c r="Y27" i="13" s="1"/>
  <c r="B9" i="13"/>
  <c r="B16" i="13" s="1"/>
  <c r="B17" i="13" s="1"/>
  <c r="Y26" i="13"/>
  <c r="C26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B26" i="13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T33" i="10"/>
  <c r="U33" i="10"/>
  <c r="V33" i="10"/>
  <c r="W33" i="10"/>
  <c r="X33" i="10"/>
  <c r="Y33" i="10"/>
  <c r="C33" i="10"/>
  <c r="AB25" i="13"/>
  <c r="AA2" i="13"/>
  <c r="B21" i="13"/>
  <c r="P21" i="13"/>
  <c r="S21" i="13"/>
  <c r="T21" i="13"/>
  <c r="U21" i="13"/>
  <c r="V21" i="13"/>
  <c r="W21" i="13"/>
  <c r="X21" i="13"/>
  <c r="Y21" i="13"/>
  <c r="R21" i="13"/>
  <c r="P22" i="13"/>
  <c r="B14" i="13"/>
  <c r="C14" i="13"/>
  <c r="D14" i="13"/>
  <c r="E14" i="13"/>
  <c r="E15" i="13" s="1"/>
  <c r="F14" i="13"/>
  <c r="G14" i="13"/>
  <c r="G15" i="13" s="1"/>
  <c r="H14" i="13"/>
  <c r="H15" i="13" s="1"/>
  <c r="I14" i="13"/>
  <c r="J14" i="13"/>
  <c r="J15" i="13" s="1"/>
  <c r="K14" i="13"/>
  <c r="K15" i="13" s="1"/>
  <c r="L14" i="13"/>
  <c r="L15" i="13" s="1"/>
  <c r="M14" i="13"/>
  <c r="M15" i="13" s="1"/>
  <c r="N14" i="13"/>
  <c r="N15" i="13" s="1"/>
  <c r="O14" i="13"/>
  <c r="O15" i="13" s="1"/>
  <c r="P14" i="13"/>
  <c r="P15" i="13" s="1"/>
  <c r="Q14" i="13"/>
  <c r="R14" i="13"/>
  <c r="R15" i="13" s="1"/>
  <c r="S14" i="13"/>
  <c r="S15" i="13" s="1"/>
  <c r="T14" i="13"/>
  <c r="T15" i="13" s="1"/>
  <c r="U14" i="13"/>
  <c r="U15" i="13" s="1"/>
  <c r="V14" i="13"/>
  <c r="V15" i="13" s="1"/>
  <c r="W14" i="13"/>
  <c r="W15" i="13" s="1"/>
  <c r="X14" i="13"/>
  <c r="X15" i="13" s="1"/>
  <c r="Y14" i="13"/>
  <c r="Y15" i="13" s="1"/>
  <c r="B15" i="13"/>
  <c r="C15" i="13"/>
  <c r="D15" i="13"/>
  <c r="F15" i="13"/>
  <c r="I15" i="13"/>
  <c r="Q15" i="13"/>
  <c r="C16" i="13"/>
  <c r="C17" i="13" s="1"/>
  <c r="E16" i="13"/>
  <c r="E17" i="13" s="1"/>
  <c r="G16" i="13"/>
  <c r="G17" i="13" s="1"/>
  <c r="G27" i="13" s="1"/>
  <c r="H16" i="13"/>
  <c r="H17" i="13" s="1"/>
  <c r="J16" i="13"/>
  <c r="J17" i="13" s="1"/>
  <c r="J27" i="13" s="1"/>
  <c r="K16" i="13"/>
  <c r="K17" i="13" s="1"/>
  <c r="M16" i="13"/>
  <c r="M17" i="13" s="1"/>
  <c r="O16" i="13"/>
  <c r="O17" i="13" s="1"/>
  <c r="O27" i="13" s="1"/>
  <c r="R16" i="13"/>
  <c r="R17" i="13" s="1"/>
  <c r="R27" i="13" s="1"/>
  <c r="S16" i="13"/>
  <c r="S17" i="13" s="1"/>
  <c r="U16" i="13"/>
  <c r="U17" i="13" s="1"/>
  <c r="W16" i="13"/>
  <c r="W17" i="13" s="1"/>
  <c r="W27" i="13" s="1"/>
  <c r="X16" i="13"/>
  <c r="X17" i="13" s="1"/>
  <c r="C21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Q21" i="13"/>
  <c r="B23" i="13"/>
  <c r="C23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J3" i="10"/>
  <c r="J4" i="10"/>
  <c r="J5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3" i="10"/>
  <c r="D4" i="10"/>
  <c r="B4" i="10" s="1"/>
  <c r="D5" i="10"/>
  <c r="B5" i="10" s="1"/>
  <c r="D6" i="10"/>
  <c r="B6" i="10" s="1"/>
  <c r="D7" i="10"/>
  <c r="B7" i="10" s="1"/>
  <c r="D8" i="10"/>
  <c r="B8" i="10" s="1"/>
  <c r="D9" i="10"/>
  <c r="B9" i="10" s="1"/>
  <c r="D10" i="10"/>
  <c r="B10" i="10" s="1"/>
  <c r="D11" i="10"/>
  <c r="B11" i="10" s="1"/>
  <c r="D12" i="10"/>
  <c r="B12" i="10" s="1"/>
  <c r="D13" i="10"/>
  <c r="B13" i="10" s="1"/>
  <c r="D14" i="10"/>
  <c r="B14" i="10" s="1"/>
  <c r="D15" i="10"/>
  <c r="B15" i="10" s="1"/>
  <c r="D16" i="10"/>
  <c r="B16" i="10" s="1"/>
  <c r="D17" i="10"/>
  <c r="B17" i="10" s="1"/>
  <c r="D18" i="10"/>
  <c r="B18" i="10" s="1"/>
  <c r="D19" i="10"/>
  <c r="B19" i="10" s="1"/>
  <c r="D20" i="10"/>
  <c r="B20" i="10" s="1"/>
  <c r="D21" i="10"/>
  <c r="B21" i="10" s="1"/>
  <c r="D22" i="10"/>
  <c r="B22" i="10" s="1"/>
  <c r="D23" i="10"/>
  <c r="B23" i="10" s="1"/>
  <c r="D24" i="10"/>
  <c r="B24" i="10" s="1"/>
  <c r="D25" i="10"/>
  <c r="B25" i="10" s="1"/>
  <c r="D26" i="10"/>
  <c r="B26" i="10" s="1"/>
  <c r="D3" i="10"/>
  <c r="B3" i="10" s="1"/>
  <c r="J27" i="9" l="1"/>
  <c r="J28" i="9" s="1"/>
  <c r="J26" i="9"/>
  <c r="J33" i="9" s="1"/>
  <c r="C27" i="13"/>
  <c r="C18" i="13"/>
  <c r="C24" i="13" s="1"/>
  <c r="L18" i="13"/>
  <c r="L25" i="13" s="1"/>
  <c r="L36" i="13" s="1"/>
  <c r="L27" i="13"/>
  <c r="K27" i="13"/>
  <c r="K18" i="13"/>
  <c r="D18" i="13"/>
  <c r="D25" i="13" s="1"/>
  <c r="D36" i="13" s="1"/>
  <c r="D27" i="13"/>
  <c r="M27" i="13"/>
  <c r="U27" i="13"/>
  <c r="S18" i="13"/>
  <c r="S24" i="13" s="1"/>
  <c r="S27" i="13"/>
  <c r="N27" i="13"/>
  <c r="F27" i="13"/>
  <c r="E27" i="13"/>
  <c r="R18" i="13"/>
  <c r="R24" i="13" s="1"/>
  <c r="Q18" i="13"/>
  <c r="Q24" i="13" s="1"/>
  <c r="Y18" i="13"/>
  <c r="Y25" i="13" s="1"/>
  <c r="Y36" i="13" s="1"/>
  <c r="P18" i="13"/>
  <c r="P24" i="13" s="1"/>
  <c r="H18" i="13"/>
  <c r="H25" i="13" s="1"/>
  <c r="H36" i="13" s="1"/>
  <c r="J18" i="13"/>
  <c r="J24" i="13" s="1"/>
  <c r="T18" i="13"/>
  <c r="T25" i="13" s="1"/>
  <c r="T36" i="13" s="1"/>
  <c r="I18" i="13"/>
  <c r="I25" i="13" s="1"/>
  <c r="I36" i="13" s="1"/>
  <c r="B27" i="13"/>
  <c r="B18" i="13"/>
  <c r="B25" i="13" s="1"/>
  <c r="B36" i="13" s="1"/>
  <c r="D24" i="13"/>
  <c r="W18" i="13"/>
  <c r="W24" i="13" s="1"/>
  <c r="O18" i="13"/>
  <c r="O24" i="13" s="1"/>
  <c r="G18" i="13"/>
  <c r="G25" i="13" s="1"/>
  <c r="G36" i="13" s="1"/>
  <c r="V18" i="13"/>
  <c r="V24" i="13" s="1"/>
  <c r="F18" i="13"/>
  <c r="F24" i="13" s="1"/>
  <c r="U18" i="13"/>
  <c r="U24" i="13" s="1"/>
  <c r="M18" i="13"/>
  <c r="M24" i="13" s="1"/>
  <c r="E18" i="13"/>
  <c r="E24" i="13" s="1"/>
  <c r="N18" i="13"/>
  <c r="N24" i="13" s="1"/>
  <c r="I24" i="13"/>
  <c r="C25" i="13"/>
  <c r="C36" i="13" s="1"/>
  <c r="X27" i="13"/>
  <c r="X18" i="13"/>
  <c r="H27" i="13"/>
  <c r="V25" i="13" l="1"/>
  <c r="V36" i="13" s="1"/>
  <c r="P25" i="13"/>
  <c r="W25" i="13"/>
  <c r="S25" i="13"/>
  <c r="L24" i="13"/>
  <c r="L29" i="13" s="1"/>
  <c r="L30" i="13" s="1"/>
  <c r="Y24" i="13"/>
  <c r="Y29" i="13" s="1"/>
  <c r="Y30" i="13" s="1"/>
  <c r="N25" i="13"/>
  <c r="N36" i="13" s="1"/>
  <c r="G24" i="13"/>
  <c r="G29" i="13" s="1"/>
  <c r="G30" i="13" s="1"/>
  <c r="O25" i="13"/>
  <c r="F25" i="13"/>
  <c r="F36" i="13" s="1"/>
  <c r="R25" i="13"/>
  <c r="R36" i="13" s="1"/>
  <c r="I28" i="13"/>
  <c r="I37" i="13" s="1"/>
  <c r="I38" i="13" s="1"/>
  <c r="C28" i="13"/>
  <c r="C37" i="13" s="1"/>
  <c r="C38" i="13" s="1"/>
  <c r="D29" i="13"/>
  <c r="D30" i="13" s="1"/>
  <c r="T24" i="13"/>
  <c r="T29" i="13" s="1"/>
  <c r="T30" i="13" s="1"/>
  <c r="U25" i="13"/>
  <c r="U36" i="13" s="1"/>
  <c r="K25" i="13"/>
  <c r="K36" i="13" s="1"/>
  <c r="K24" i="13"/>
  <c r="H24" i="13"/>
  <c r="H29" i="13" s="1"/>
  <c r="H30" i="13" s="1"/>
  <c r="J25" i="13"/>
  <c r="J36" i="13" s="1"/>
  <c r="Q25" i="13"/>
  <c r="Q36" i="13" s="1"/>
  <c r="B24" i="13"/>
  <c r="V29" i="13"/>
  <c r="V30" i="13" s="1"/>
  <c r="C29" i="13"/>
  <c r="C30" i="13" s="1"/>
  <c r="E25" i="13"/>
  <c r="E36" i="13" s="1"/>
  <c r="D28" i="13"/>
  <c r="D37" i="13" s="1"/>
  <c r="D38" i="13" s="1"/>
  <c r="M25" i="13"/>
  <c r="M36" i="13" s="1"/>
  <c r="I29" i="13"/>
  <c r="I30" i="13" s="1"/>
  <c r="N29" i="13"/>
  <c r="N30" i="13" s="1"/>
  <c r="S29" i="13"/>
  <c r="S30" i="13" s="1"/>
  <c r="B28" i="13"/>
  <c r="B37" i="13" s="1"/>
  <c r="R28" i="13"/>
  <c r="R29" i="13"/>
  <c r="R30" i="13" s="1"/>
  <c r="L28" i="13"/>
  <c r="L37" i="13" s="1"/>
  <c r="O29" i="13"/>
  <c r="O30" i="13" s="1"/>
  <c r="X24" i="13"/>
  <c r="X25" i="13"/>
  <c r="X36" i="13" s="1"/>
  <c r="W29" i="13"/>
  <c r="W30" i="13" s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W28" i="13" l="1"/>
  <c r="W36" i="13"/>
  <c r="W37" i="13" s="1"/>
  <c r="W38" i="13" s="1"/>
  <c r="Y28" i="13"/>
  <c r="Y37" i="13" s="1"/>
  <c r="Y38" i="13" s="1"/>
  <c r="L38" i="13"/>
  <c r="N28" i="13"/>
  <c r="N37" i="13" s="1"/>
  <c r="N38" i="13" s="1"/>
  <c r="G28" i="13"/>
  <c r="G37" i="13" s="1"/>
  <c r="G38" i="13" s="1"/>
  <c r="P29" i="13"/>
  <c r="P30" i="13" s="1"/>
  <c r="P36" i="13"/>
  <c r="R37" i="13"/>
  <c r="R38" i="13" s="1"/>
  <c r="S28" i="13"/>
  <c r="S36" i="13"/>
  <c r="Q37" i="13"/>
  <c r="F37" i="13"/>
  <c r="V28" i="13"/>
  <c r="V37" i="13" s="1"/>
  <c r="V38" i="13" s="1"/>
  <c r="P28" i="13"/>
  <c r="O28" i="13"/>
  <c r="O36" i="13"/>
  <c r="O37" i="13" s="1"/>
  <c r="O38" i="13" s="1"/>
  <c r="K29" i="13"/>
  <c r="K30" i="13" s="1"/>
  <c r="F29" i="13"/>
  <c r="F30" i="13" s="1"/>
  <c r="T28" i="13"/>
  <c r="T37" i="13" s="1"/>
  <c r="T38" i="13" s="1"/>
  <c r="Q28" i="13"/>
  <c r="J28" i="13"/>
  <c r="J37" i="13" s="1"/>
  <c r="J38" i="13" s="1"/>
  <c r="J29" i="13"/>
  <c r="J30" i="13" s="1"/>
  <c r="E28" i="13"/>
  <c r="E37" i="13" s="1"/>
  <c r="E38" i="13" s="1"/>
  <c r="B29" i="13"/>
  <c r="B30" i="13" s="1"/>
  <c r="B38" i="13" s="1"/>
  <c r="F28" i="13"/>
  <c r="K28" i="13"/>
  <c r="K37" i="13" s="1"/>
  <c r="K38" i="13" s="1"/>
  <c r="X28" i="13"/>
  <c r="X37" i="13" s="1"/>
  <c r="X38" i="13" s="1"/>
  <c r="U28" i="13"/>
  <c r="U37" i="13" s="1"/>
  <c r="U38" i="13" s="1"/>
  <c r="Q29" i="13"/>
  <c r="Q30" i="13" s="1"/>
  <c r="U29" i="13"/>
  <c r="U30" i="13" s="1"/>
  <c r="E29" i="13"/>
  <c r="E30" i="13" s="1"/>
  <c r="H28" i="13"/>
  <c r="H37" i="13" s="1"/>
  <c r="H38" i="13" s="1"/>
  <c r="M28" i="13"/>
  <c r="M37" i="13" s="1"/>
  <c r="M38" i="13" s="1"/>
  <c r="M29" i="13"/>
  <c r="M30" i="13" s="1"/>
  <c r="X29" i="13"/>
  <c r="X30" i="13" s="1"/>
  <c r="Y31" i="5"/>
  <c r="Y32" i="5" s="1"/>
  <c r="X31" i="5"/>
  <c r="X32" i="5" s="1"/>
  <c r="W31" i="5"/>
  <c r="W32" i="5" s="1"/>
  <c r="V32" i="5"/>
  <c r="V33" i="5" s="1"/>
  <c r="U32" i="5"/>
  <c r="U33" i="5" s="1"/>
  <c r="T32" i="5"/>
  <c r="T33" i="5" s="1"/>
  <c r="S32" i="5"/>
  <c r="S33" i="5" s="1"/>
  <c r="R32" i="5"/>
  <c r="R33" i="5" s="1"/>
  <c r="Q32" i="5"/>
  <c r="Q33" i="5" s="1"/>
  <c r="P32" i="5"/>
  <c r="P33" i="5" s="1"/>
  <c r="O32" i="5"/>
  <c r="O33" i="5" s="1"/>
  <c r="N32" i="5"/>
  <c r="N33" i="5" s="1"/>
  <c r="M32" i="5"/>
  <c r="M33" i="5" s="1"/>
  <c r="L32" i="5"/>
  <c r="L33" i="5" s="1"/>
  <c r="K32" i="5"/>
  <c r="K33" i="5" s="1"/>
  <c r="J32" i="5"/>
  <c r="J33" i="5" s="1"/>
  <c r="I32" i="5"/>
  <c r="I33" i="5" s="1"/>
  <c r="H32" i="5"/>
  <c r="H33" i="5" s="1"/>
  <c r="G32" i="5"/>
  <c r="G33" i="5" s="1"/>
  <c r="F32" i="5"/>
  <c r="F33" i="5" s="1"/>
  <c r="E32" i="5"/>
  <c r="E33" i="5" s="1"/>
  <c r="D32" i="5"/>
  <c r="D33" i="5" s="1"/>
  <c r="C32" i="5"/>
  <c r="C33" i="5" s="1"/>
  <c r="B32" i="5"/>
  <c r="B33" i="5" s="1"/>
  <c r="D7" i="6"/>
  <c r="L7" i="6"/>
  <c r="T7" i="6"/>
  <c r="B5" i="6"/>
  <c r="B6" i="6" s="1"/>
  <c r="C5" i="6"/>
  <c r="C6" i="6" s="1"/>
  <c r="D5" i="6"/>
  <c r="D6" i="6" s="1"/>
  <c r="E5" i="6"/>
  <c r="E6" i="6" s="1"/>
  <c r="F5" i="6"/>
  <c r="F6" i="6" s="1"/>
  <c r="G5" i="6"/>
  <c r="G6" i="6" s="1"/>
  <c r="H5" i="6"/>
  <c r="H6" i="6" s="1"/>
  <c r="I5" i="6"/>
  <c r="I6" i="6" s="1"/>
  <c r="J5" i="6"/>
  <c r="J7" i="6" s="1"/>
  <c r="K5" i="6"/>
  <c r="K7" i="6" s="1"/>
  <c r="L5" i="6"/>
  <c r="L6" i="6" s="1"/>
  <c r="M5" i="6"/>
  <c r="M6" i="6" s="1"/>
  <c r="N5" i="6"/>
  <c r="N6" i="6" s="1"/>
  <c r="O5" i="6"/>
  <c r="O6" i="6" s="1"/>
  <c r="P5" i="6"/>
  <c r="P6" i="6" s="1"/>
  <c r="Q5" i="6"/>
  <c r="Q6" i="6" s="1"/>
  <c r="R5" i="6"/>
  <c r="R7" i="6" s="1"/>
  <c r="S5" i="6"/>
  <c r="S7" i="6" s="1"/>
  <c r="T5" i="6"/>
  <c r="T6" i="6" s="1"/>
  <c r="U5" i="6"/>
  <c r="U6" i="6" s="1"/>
  <c r="V5" i="6"/>
  <c r="V6" i="6" s="1"/>
  <c r="W5" i="6"/>
  <c r="W6" i="6" s="1"/>
  <c r="X5" i="6"/>
  <c r="X6" i="6" s="1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V19" i="8"/>
  <c r="V26" i="8" s="1"/>
  <c r="U19" i="8"/>
  <c r="U26" i="8" s="1"/>
  <c r="T19" i="8"/>
  <c r="T26" i="8" s="1"/>
  <c r="S19" i="8"/>
  <c r="S26" i="8" s="1"/>
  <c r="R19" i="8"/>
  <c r="R26" i="8" s="1"/>
  <c r="Q19" i="8"/>
  <c r="Q26" i="8" s="1"/>
  <c r="P19" i="8"/>
  <c r="O19" i="8"/>
  <c r="N19" i="8"/>
  <c r="N26" i="8" s="1"/>
  <c r="M19" i="8"/>
  <c r="M26" i="8" s="1"/>
  <c r="L19" i="8"/>
  <c r="L26" i="8" s="1"/>
  <c r="K19" i="8"/>
  <c r="K26" i="8" s="1"/>
  <c r="J19" i="8"/>
  <c r="J26" i="8" s="1"/>
  <c r="I19" i="8"/>
  <c r="I26" i="8" s="1"/>
  <c r="H19" i="8"/>
  <c r="H26" i="8" s="1"/>
  <c r="G19" i="8"/>
  <c r="G26" i="8" s="1"/>
  <c r="V16" i="8"/>
  <c r="V17" i="8" s="1"/>
  <c r="V27" i="8" s="1"/>
  <c r="U16" i="8"/>
  <c r="U17" i="8" s="1"/>
  <c r="U27" i="8" s="1"/>
  <c r="T16" i="8"/>
  <c r="T17" i="8" s="1"/>
  <c r="T27" i="8" s="1"/>
  <c r="S16" i="8"/>
  <c r="S17" i="8" s="1"/>
  <c r="S27" i="8" s="1"/>
  <c r="R16" i="8"/>
  <c r="R17" i="8" s="1"/>
  <c r="R27" i="8" s="1"/>
  <c r="Q16" i="8"/>
  <c r="Q17" i="8" s="1"/>
  <c r="Q27" i="8" s="1"/>
  <c r="P16" i="8"/>
  <c r="P17" i="8" s="1"/>
  <c r="P27" i="8" s="1"/>
  <c r="O16" i="8"/>
  <c r="O17" i="8" s="1"/>
  <c r="O27" i="8" s="1"/>
  <c r="N16" i="8"/>
  <c r="N17" i="8" s="1"/>
  <c r="N27" i="8" s="1"/>
  <c r="M16" i="8"/>
  <c r="M17" i="8" s="1"/>
  <c r="M27" i="8" s="1"/>
  <c r="L16" i="8"/>
  <c r="L17" i="8" s="1"/>
  <c r="L27" i="8" s="1"/>
  <c r="K16" i="8"/>
  <c r="K17" i="8" s="1"/>
  <c r="K27" i="8" s="1"/>
  <c r="J16" i="8"/>
  <c r="J17" i="8" s="1"/>
  <c r="J27" i="8" s="1"/>
  <c r="I16" i="8"/>
  <c r="I17" i="8" s="1"/>
  <c r="I27" i="8" s="1"/>
  <c r="H16" i="8"/>
  <c r="H17" i="8" s="1"/>
  <c r="H27" i="8" s="1"/>
  <c r="G16" i="8"/>
  <c r="G17" i="8" s="1"/>
  <c r="G27" i="8" s="1"/>
  <c r="V14" i="8"/>
  <c r="V15" i="8" s="1"/>
  <c r="V18" i="8" s="1"/>
  <c r="U14" i="8"/>
  <c r="U15" i="8" s="1"/>
  <c r="U18" i="8" s="1"/>
  <c r="T14" i="8"/>
  <c r="T15" i="8" s="1"/>
  <c r="T18" i="8" s="1"/>
  <c r="S14" i="8"/>
  <c r="S15" i="8" s="1"/>
  <c r="R14" i="8"/>
  <c r="R15" i="8" s="1"/>
  <c r="R18" i="8" s="1"/>
  <c r="Q14" i="8"/>
  <c r="Q15" i="8" s="1"/>
  <c r="Q18" i="8" s="1"/>
  <c r="P14" i="8"/>
  <c r="P15" i="8" s="1"/>
  <c r="P18" i="8" s="1"/>
  <c r="O14" i="8"/>
  <c r="O15" i="8" s="1"/>
  <c r="O18" i="8" s="1"/>
  <c r="N14" i="8"/>
  <c r="N15" i="8" s="1"/>
  <c r="N18" i="8" s="1"/>
  <c r="M14" i="8"/>
  <c r="M15" i="8" s="1"/>
  <c r="M18" i="8" s="1"/>
  <c r="L14" i="8"/>
  <c r="L15" i="8" s="1"/>
  <c r="L18" i="8" s="1"/>
  <c r="K14" i="8"/>
  <c r="K15" i="8" s="1"/>
  <c r="J14" i="8"/>
  <c r="J15" i="8" s="1"/>
  <c r="J18" i="8" s="1"/>
  <c r="I14" i="8"/>
  <c r="I15" i="8" s="1"/>
  <c r="I18" i="8" s="1"/>
  <c r="H14" i="8"/>
  <c r="H15" i="8" s="1"/>
  <c r="H18" i="8" s="1"/>
  <c r="G14" i="8"/>
  <c r="G15" i="8" s="1"/>
  <c r="G18" i="8" s="1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V19" i="7"/>
  <c r="V26" i="7" s="1"/>
  <c r="U19" i="7"/>
  <c r="U26" i="7" s="1"/>
  <c r="T19" i="7"/>
  <c r="T26" i="7" s="1"/>
  <c r="S19" i="7"/>
  <c r="S26" i="7" s="1"/>
  <c r="R19" i="7"/>
  <c r="R26" i="7" s="1"/>
  <c r="Q19" i="7"/>
  <c r="Q26" i="7" s="1"/>
  <c r="P19" i="7"/>
  <c r="P26" i="7" s="1"/>
  <c r="O19" i="7"/>
  <c r="O26" i="7" s="1"/>
  <c r="N19" i="7"/>
  <c r="N26" i="7" s="1"/>
  <c r="M19" i="7"/>
  <c r="M26" i="7" s="1"/>
  <c r="L19" i="7"/>
  <c r="L26" i="7" s="1"/>
  <c r="K19" i="7"/>
  <c r="K26" i="7" s="1"/>
  <c r="J19" i="7"/>
  <c r="J26" i="7" s="1"/>
  <c r="I19" i="7"/>
  <c r="I26" i="7" s="1"/>
  <c r="H19" i="7"/>
  <c r="H26" i="7" s="1"/>
  <c r="G19" i="7"/>
  <c r="G26" i="7" s="1"/>
  <c r="F19" i="7"/>
  <c r="F26" i="7" s="1"/>
  <c r="E19" i="7"/>
  <c r="E26" i="7" s="1"/>
  <c r="D19" i="7"/>
  <c r="D26" i="7" s="1"/>
  <c r="C19" i="7"/>
  <c r="B19" i="7"/>
  <c r="B26" i="7" s="1"/>
  <c r="V16" i="7"/>
  <c r="V17" i="7" s="1"/>
  <c r="V27" i="7" s="1"/>
  <c r="U16" i="7"/>
  <c r="U17" i="7" s="1"/>
  <c r="U27" i="7" s="1"/>
  <c r="T16" i="7"/>
  <c r="T17" i="7" s="1"/>
  <c r="T27" i="7" s="1"/>
  <c r="S16" i="7"/>
  <c r="S17" i="7" s="1"/>
  <c r="S27" i="7" s="1"/>
  <c r="R16" i="7"/>
  <c r="R17" i="7" s="1"/>
  <c r="R27" i="7" s="1"/>
  <c r="Q16" i="7"/>
  <c r="Q17" i="7" s="1"/>
  <c r="Q27" i="7" s="1"/>
  <c r="P16" i="7"/>
  <c r="P17" i="7" s="1"/>
  <c r="P27" i="7" s="1"/>
  <c r="O16" i="7"/>
  <c r="O17" i="7" s="1"/>
  <c r="O27" i="7" s="1"/>
  <c r="N16" i="7"/>
  <c r="N17" i="7" s="1"/>
  <c r="N27" i="7" s="1"/>
  <c r="M16" i="7"/>
  <c r="M17" i="7" s="1"/>
  <c r="M27" i="7" s="1"/>
  <c r="L16" i="7"/>
  <c r="L17" i="7" s="1"/>
  <c r="L27" i="7" s="1"/>
  <c r="K16" i="7"/>
  <c r="K17" i="7" s="1"/>
  <c r="K27" i="7" s="1"/>
  <c r="J16" i="7"/>
  <c r="J17" i="7" s="1"/>
  <c r="J27" i="7" s="1"/>
  <c r="I16" i="7"/>
  <c r="I17" i="7" s="1"/>
  <c r="I27" i="7" s="1"/>
  <c r="H16" i="7"/>
  <c r="H17" i="7" s="1"/>
  <c r="H27" i="7" s="1"/>
  <c r="G16" i="7"/>
  <c r="G17" i="7" s="1"/>
  <c r="G27" i="7" s="1"/>
  <c r="F16" i="7"/>
  <c r="F17" i="7" s="1"/>
  <c r="F27" i="7" s="1"/>
  <c r="E16" i="7"/>
  <c r="E17" i="7" s="1"/>
  <c r="E27" i="7" s="1"/>
  <c r="D16" i="7"/>
  <c r="D17" i="7" s="1"/>
  <c r="D27" i="7" s="1"/>
  <c r="C16" i="7"/>
  <c r="C17" i="7" s="1"/>
  <c r="C27" i="7" s="1"/>
  <c r="B16" i="7"/>
  <c r="B17" i="7" s="1"/>
  <c r="B27" i="7" s="1"/>
  <c r="V14" i="7"/>
  <c r="V15" i="7" s="1"/>
  <c r="V18" i="7" s="1"/>
  <c r="U14" i="7"/>
  <c r="U15" i="7" s="1"/>
  <c r="U18" i="7" s="1"/>
  <c r="T14" i="7"/>
  <c r="T15" i="7" s="1"/>
  <c r="T18" i="7" s="1"/>
  <c r="S14" i="7"/>
  <c r="S15" i="7" s="1"/>
  <c r="S18" i="7" s="1"/>
  <c r="R14" i="7"/>
  <c r="R15" i="7" s="1"/>
  <c r="R18" i="7" s="1"/>
  <c r="Q14" i="7"/>
  <c r="Q15" i="7" s="1"/>
  <c r="Q18" i="7" s="1"/>
  <c r="P14" i="7"/>
  <c r="P15" i="7" s="1"/>
  <c r="P18" i="7" s="1"/>
  <c r="O14" i="7"/>
  <c r="O15" i="7" s="1"/>
  <c r="N14" i="7"/>
  <c r="N15" i="7" s="1"/>
  <c r="N18" i="7" s="1"/>
  <c r="M14" i="7"/>
  <c r="M15" i="7" s="1"/>
  <c r="M18" i="7" s="1"/>
  <c r="L14" i="7"/>
  <c r="L15" i="7" s="1"/>
  <c r="L18" i="7" s="1"/>
  <c r="K14" i="7"/>
  <c r="K15" i="7" s="1"/>
  <c r="K18" i="7" s="1"/>
  <c r="J14" i="7"/>
  <c r="J15" i="7" s="1"/>
  <c r="J18" i="7" s="1"/>
  <c r="I14" i="7"/>
  <c r="I15" i="7" s="1"/>
  <c r="I18" i="7" s="1"/>
  <c r="H14" i="7"/>
  <c r="H15" i="7" s="1"/>
  <c r="H18" i="7" s="1"/>
  <c r="G14" i="7"/>
  <c r="G15" i="7" s="1"/>
  <c r="F14" i="7"/>
  <c r="F15" i="7" s="1"/>
  <c r="F18" i="7" s="1"/>
  <c r="E14" i="7"/>
  <c r="E15" i="7" s="1"/>
  <c r="E18" i="7" s="1"/>
  <c r="D14" i="7"/>
  <c r="D15" i="7" s="1"/>
  <c r="D18" i="7" s="1"/>
  <c r="C14" i="7"/>
  <c r="C15" i="7" s="1"/>
  <c r="C18" i="7" s="1"/>
  <c r="B14" i="7"/>
  <c r="B15" i="7" s="1"/>
  <c r="B18" i="7" s="1"/>
  <c r="Q38" i="13" l="1"/>
  <c r="S37" i="13"/>
  <c r="S38" i="13" s="1"/>
  <c r="F38" i="13"/>
  <c r="P37" i="13"/>
  <c r="P38" i="13" s="1"/>
  <c r="C7" i="6"/>
  <c r="G18" i="7"/>
  <c r="O18" i="7"/>
  <c r="Q7" i="6"/>
  <c r="I7" i="6"/>
  <c r="B7" i="6"/>
  <c r="X7" i="6"/>
  <c r="P7" i="6"/>
  <c r="H7" i="6"/>
  <c r="W7" i="6"/>
  <c r="O7" i="6"/>
  <c r="G7" i="6"/>
  <c r="K18" i="8"/>
  <c r="S18" i="8"/>
  <c r="V7" i="6"/>
  <c r="N7" i="6"/>
  <c r="F7" i="6"/>
  <c r="U7" i="6"/>
  <c r="M7" i="6"/>
  <c r="E7" i="6"/>
  <c r="C26" i="7"/>
  <c r="P26" i="8"/>
  <c r="O26" i="8"/>
  <c r="S6" i="6"/>
  <c r="K6" i="6"/>
  <c r="R6" i="6"/>
  <c r="J6" i="6"/>
  <c r="G25" i="8"/>
  <c r="G36" i="8" s="1"/>
  <c r="G24" i="8"/>
  <c r="O25" i="8"/>
  <c r="O36" i="8" s="1"/>
  <c r="O24" i="8"/>
  <c r="J25" i="8"/>
  <c r="J36" i="8" s="1"/>
  <c r="J24" i="8"/>
  <c r="R25" i="8"/>
  <c r="R36" i="8" s="1"/>
  <c r="R24" i="8"/>
  <c r="K25" i="8"/>
  <c r="K36" i="8" s="1"/>
  <c r="K24" i="8"/>
  <c r="S25" i="8"/>
  <c r="S36" i="8" s="1"/>
  <c r="S24" i="8"/>
  <c r="H25" i="8"/>
  <c r="H36" i="8" s="1"/>
  <c r="H24" i="8"/>
  <c r="Q25" i="8"/>
  <c r="Q36" i="8" s="1"/>
  <c r="Q24" i="8"/>
  <c r="L25" i="8"/>
  <c r="L36" i="8" s="1"/>
  <c r="L24" i="8"/>
  <c r="T25" i="8"/>
  <c r="T36" i="8" s="1"/>
  <c r="T24" i="8"/>
  <c r="I24" i="8"/>
  <c r="I25" i="8"/>
  <c r="I36" i="8" s="1"/>
  <c r="M25" i="8"/>
  <c r="M36" i="8" s="1"/>
  <c r="M24" i="8"/>
  <c r="U25" i="8"/>
  <c r="U36" i="8" s="1"/>
  <c r="U24" i="8"/>
  <c r="P24" i="8"/>
  <c r="P25" i="8"/>
  <c r="P36" i="8" s="1"/>
  <c r="N25" i="8"/>
  <c r="N36" i="8" s="1"/>
  <c r="N24" i="8"/>
  <c r="V25" i="8"/>
  <c r="V36" i="8" s="1"/>
  <c r="V24" i="8"/>
  <c r="R28" i="8"/>
  <c r="R25" i="7"/>
  <c r="R36" i="7" s="1"/>
  <c r="R24" i="7"/>
  <c r="C25" i="7"/>
  <c r="C36" i="7" s="1"/>
  <c r="C24" i="7"/>
  <c r="K25" i="7"/>
  <c r="K36" i="7" s="1"/>
  <c r="K24" i="7"/>
  <c r="S25" i="7"/>
  <c r="S36" i="7" s="1"/>
  <c r="S24" i="7"/>
  <c r="B25" i="7"/>
  <c r="B36" i="7" s="1"/>
  <c r="B24" i="7"/>
  <c r="D25" i="7"/>
  <c r="D36" i="7" s="1"/>
  <c r="D24" i="7"/>
  <c r="L25" i="7"/>
  <c r="L36" i="7" s="1"/>
  <c r="L24" i="7"/>
  <c r="T25" i="7"/>
  <c r="T36" i="7" s="1"/>
  <c r="T24" i="7"/>
  <c r="E25" i="7"/>
  <c r="E36" i="7" s="1"/>
  <c r="E24" i="7"/>
  <c r="M25" i="7"/>
  <c r="M36" i="7" s="1"/>
  <c r="M24" i="7"/>
  <c r="U25" i="7"/>
  <c r="U36" i="7" s="1"/>
  <c r="U24" i="7"/>
  <c r="F24" i="7"/>
  <c r="F25" i="7"/>
  <c r="N25" i="7"/>
  <c r="N36" i="7" s="1"/>
  <c r="N24" i="7"/>
  <c r="V24" i="7"/>
  <c r="V25" i="7"/>
  <c r="V36" i="7" s="1"/>
  <c r="G25" i="7"/>
  <c r="G36" i="7" s="1"/>
  <c r="G24" i="7"/>
  <c r="O25" i="7"/>
  <c r="O36" i="7" s="1"/>
  <c r="O24" i="7"/>
  <c r="J25" i="7"/>
  <c r="J36" i="7" s="1"/>
  <c r="J24" i="7"/>
  <c r="H25" i="7"/>
  <c r="H36" i="7" s="1"/>
  <c r="H24" i="7"/>
  <c r="P25" i="7"/>
  <c r="P36" i="7" s="1"/>
  <c r="P24" i="7"/>
  <c r="I25" i="7"/>
  <c r="I36" i="7" s="1"/>
  <c r="I24" i="7"/>
  <c r="Q25" i="7"/>
  <c r="Q36" i="7" s="1"/>
  <c r="Q24" i="7"/>
  <c r="N28" i="7"/>
  <c r="AB5" i="6"/>
  <c r="AB7" i="6" s="1"/>
  <c r="AC5" i="6"/>
  <c r="AD5" i="6"/>
  <c r="AE5" i="6"/>
  <c r="AF5" i="6"/>
  <c r="AF7" i="6" s="1"/>
  <c r="AG5" i="6"/>
  <c r="AG7" i="6" s="1"/>
  <c r="AH5" i="6"/>
  <c r="AH7" i="6" s="1"/>
  <c r="AI5" i="6"/>
  <c r="AI7" i="6" s="1"/>
  <c r="AJ5" i="6"/>
  <c r="AJ7" i="6" s="1"/>
  <c r="AK5" i="6"/>
  <c r="AL5" i="6"/>
  <c r="AM5" i="6"/>
  <c r="AN5" i="6"/>
  <c r="AN7" i="6" s="1"/>
  <c r="AO5" i="6"/>
  <c r="AO7" i="6" s="1"/>
  <c r="AP5" i="6"/>
  <c r="AP7" i="6" s="1"/>
  <c r="AQ5" i="6"/>
  <c r="AQ7" i="6" s="1"/>
  <c r="AR5" i="6"/>
  <c r="AR7" i="6" s="1"/>
  <c r="AS5" i="6"/>
  <c r="AT5" i="6"/>
  <c r="AU5" i="6"/>
  <c r="AA5" i="6"/>
  <c r="AA7" i="6" s="1"/>
  <c r="Z5" i="6"/>
  <c r="Y5" i="6"/>
  <c r="Y7" i="6" s="1"/>
  <c r="B28" i="7" l="1"/>
  <c r="B37" i="7" s="1"/>
  <c r="N37" i="7"/>
  <c r="F28" i="7"/>
  <c r="F36" i="7"/>
  <c r="F37" i="7" s="1"/>
  <c r="T28" i="8"/>
  <c r="T37" i="8" s="1"/>
  <c r="R37" i="8"/>
  <c r="AS6" i="6"/>
  <c r="AS7" i="6"/>
  <c r="AK6" i="6"/>
  <c r="AK7" i="6"/>
  <c r="AC6" i="6"/>
  <c r="AC7" i="6"/>
  <c r="Z6" i="6"/>
  <c r="Z7" i="6"/>
  <c r="C28" i="7"/>
  <c r="C37" i="7" s="1"/>
  <c r="AU6" i="6"/>
  <c r="AU7" i="6"/>
  <c r="AM6" i="6"/>
  <c r="AM7" i="6"/>
  <c r="AE6" i="6"/>
  <c r="AE7" i="6"/>
  <c r="AT6" i="6"/>
  <c r="AT7" i="6"/>
  <c r="AL6" i="6"/>
  <c r="AL7" i="6"/>
  <c r="AD6" i="6"/>
  <c r="AD7" i="6"/>
  <c r="B29" i="7"/>
  <c r="B30" i="7" s="1"/>
  <c r="Q28" i="8"/>
  <c r="Q37" i="8" s="1"/>
  <c r="I28" i="8"/>
  <c r="I37" i="8" s="1"/>
  <c r="V28" i="8"/>
  <c r="R29" i="8"/>
  <c r="R30" i="8" s="1"/>
  <c r="K29" i="7"/>
  <c r="K30" i="7" s="1"/>
  <c r="J28" i="7"/>
  <c r="J37" i="7" s="1"/>
  <c r="R28" i="7"/>
  <c r="R37" i="7" s="1"/>
  <c r="D28" i="7"/>
  <c r="D37" i="7" s="1"/>
  <c r="K28" i="7"/>
  <c r="K37" i="7" s="1"/>
  <c r="K38" i="7" s="1"/>
  <c r="R29" i="7"/>
  <c r="R30" i="7" s="1"/>
  <c r="T28" i="7"/>
  <c r="T37" i="7" s="1"/>
  <c r="D29" i="7"/>
  <c r="D30" i="7" s="1"/>
  <c r="C29" i="7"/>
  <c r="C30" i="7" s="1"/>
  <c r="G28" i="8"/>
  <c r="G37" i="8" s="1"/>
  <c r="S29" i="8"/>
  <c r="S30" i="8" s="1"/>
  <c r="S28" i="8"/>
  <c r="S37" i="8" s="1"/>
  <c r="M28" i="8"/>
  <c r="M37" i="8" s="1"/>
  <c r="U29" i="8"/>
  <c r="U30" i="8" s="1"/>
  <c r="N28" i="8"/>
  <c r="N37" i="8" s="1"/>
  <c r="K28" i="8"/>
  <c r="K37" i="8" s="1"/>
  <c r="U28" i="8"/>
  <c r="U37" i="8" s="1"/>
  <c r="T29" i="8"/>
  <c r="T30" i="8" s="1"/>
  <c r="O28" i="8"/>
  <c r="O37" i="8" s="1"/>
  <c r="J28" i="8"/>
  <c r="J37" i="8" s="1"/>
  <c r="P29" i="8"/>
  <c r="P30" i="8" s="1"/>
  <c r="I29" i="8"/>
  <c r="I30" i="8" s="1"/>
  <c r="H28" i="8"/>
  <c r="H37" i="8" s="1"/>
  <c r="Q29" i="8"/>
  <c r="Q30" i="8" s="1"/>
  <c r="N29" i="8"/>
  <c r="N30" i="8" s="1"/>
  <c r="J29" i="8"/>
  <c r="J30" i="8" s="1"/>
  <c r="AA6" i="6"/>
  <c r="AO6" i="6"/>
  <c r="AG6" i="6"/>
  <c r="AP6" i="6"/>
  <c r="AN6" i="6"/>
  <c r="AF6" i="6"/>
  <c r="AH6" i="6"/>
  <c r="Y6" i="6"/>
  <c r="AR6" i="6"/>
  <c r="AJ6" i="6"/>
  <c r="AB6" i="6"/>
  <c r="AQ6" i="6"/>
  <c r="AI6" i="6"/>
  <c r="G29" i="8"/>
  <c r="G30" i="8" s="1"/>
  <c r="L28" i="8"/>
  <c r="L37" i="8" s="1"/>
  <c r="L29" i="8"/>
  <c r="L30" i="8" s="1"/>
  <c r="K29" i="8"/>
  <c r="K30" i="8" s="1"/>
  <c r="M29" i="8"/>
  <c r="M30" i="8" s="1"/>
  <c r="O29" i="8"/>
  <c r="O30" i="8" s="1"/>
  <c r="V29" i="8"/>
  <c r="H29" i="8"/>
  <c r="H30" i="8" s="1"/>
  <c r="P28" i="8"/>
  <c r="P37" i="8" s="1"/>
  <c r="P38" i="8" s="1"/>
  <c r="O28" i="7"/>
  <c r="O37" i="7" s="1"/>
  <c r="H29" i="7"/>
  <c r="H30" i="7" s="1"/>
  <c r="G29" i="7"/>
  <c r="G30" i="7" s="1"/>
  <c r="U29" i="7"/>
  <c r="U30" i="7" s="1"/>
  <c r="M29" i="7"/>
  <c r="M30" i="7" s="1"/>
  <c r="V28" i="7"/>
  <c r="Q28" i="7"/>
  <c r="Q37" i="7" s="1"/>
  <c r="F29" i="7"/>
  <c r="F30" i="7" s="1"/>
  <c r="T29" i="7"/>
  <c r="T30" i="7" s="1"/>
  <c r="H28" i="7"/>
  <c r="H37" i="7" s="1"/>
  <c r="H38" i="7" s="1"/>
  <c r="L28" i="7"/>
  <c r="L37" i="7" s="1"/>
  <c r="M28" i="7"/>
  <c r="M37" i="7" s="1"/>
  <c r="M38" i="7" s="1"/>
  <c r="Q29" i="7"/>
  <c r="Q30" i="7" s="1"/>
  <c r="G28" i="7"/>
  <c r="G37" i="7" s="1"/>
  <c r="G38" i="7" s="1"/>
  <c r="O29" i="7"/>
  <c r="O30" i="7" s="1"/>
  <c r="S29" i="7"/>
  <c r="S30" i="7" s="1"/>
  <c r="N29" i="7"/>
  <c r="N30" i="7" s="1"/>
  <c r="P28" i="7"/>
  <c r="P37" i="7" s="1"/>
  <c r="E28" i="7"/>
  <c r="E37" i="7" s="1"/>
  <c r="U28" i="7"/>
  <c r="U37" i="7" s="1"/>
  <c r="U38" i="7" s="1"/>
  <c r="I28" i="7"/>
  <c r="I37" i="7" s="1"/>
  <c r="J29" i="7"/>
  <c r="J30" i="7" s="1"/>
  <c r="S28" i="7"/>
  <c r="S37" i="7" s="1"/>
  <c r="I29" i="7"/>
  <c r="I30" i="7" s="1"/>
  <c r="E29" i="7"/>
  <c r="E30" i="7" s="1"/>
  <c r="P29" i="7"/>
  <c r="P30" i="7" s="1"/>
  <c r="L29" i="7"/>
  <c r="L30" i="7" s="1"/>
  <c r="V29" i="7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Y19" i="5"/>
  <c r="Y26" i="5" s="1"/>
  <c r="X19" i="5"/>
  <c r="X26" i="5" s="1"/>
  <c r="W19" i="5"/>
  <c r="W26" i="5" s="1"/>
  <c r="V19" i="5"/>
  <c r="V26" i="5" s="1"/>
  <c r="U19" i="5"/>
  <c r="U26" i="5" s="1"/>
  <c r="T19" i="5"/>
  <c r="T26" i="5" s="1"/>
  <c r="S19" i="5"/>
  <c r="S26" i="5" s="1"/>
  <c r="R19" i="5"/>
  <c r="R26" i="5" s="1"/>
  <c r="Q19" i="5"/>
  <c r="Q26" i="5" s="1"/>
  <c r="P19" i="5"/>
  <c r="P26" i="5" s="1"/>
  <c r="O19" i="5"/>
  <c r="O26" i="5" s="1"/>
  <c r="N19" i="5"/>
  <c r="N26" i="5" s="1"/>
  <c r="M19" i="5"/>
  <c r="M26" i="5" s="1"/>
  <c r="L19" i="5"/>
  <c r="L26" i="5" s="1"/>
  <c r="K19" i="5"/>
  <c r="K26" i="5" s="1"/>
  <c r="J19" i="5"/>
  <c r="J26" i="5" s="1"/>
  <c r="I19" i="5"/>
  <c r="I26" i="5" s="1"/>
  <c r="H19" i="5"/>
  <c r="H26" i="5" s="1"/>
  <c r="G19" i="5"/>
  <c r="G26" i="5" s="1"/>
  <c r="F19" i="5"/>
  <c r="F26" i="5" s="1"/>
  <c r="E19" i="5"/>
  <c r="E26" i="5" s="1"/>
  <c r="D19" i="5"/>
  <c r="D26" i="5" s="1"/>
  <c r="C19" i="5"/>
  <c r="C26" i="5" s="1"/>
  <c r="B19" i="5"/>
  <c r="B26" i="5" s="1"/>
  <c r="Y16" i="5"/>
  <c r="Y17" i="5" s="1"/>
  <c r="X16" i="5"/>
  <c r="X17" i="5" s="1"/>
  <c r="W16" i="5"/>
  <c r="W17" i="5" s="1"/>
  <c r="V16" i="5"/>
  <c r="V17" i="5" s="1"/>
  <c r="U16" i="5"/>
  <c r="U17" i="5" s="1"/>
  <c r="T16" i="5"/>
  <c r="T17" i="5" s="1"/>
  <c r="S16" i="5"/>
  <c r="S17" i="5" s="1"/>
  <c r="R16" i="5"/>
  <c r="R17" i="5" s="1"/>
  <c r="Q16" i="5"/>
  <c r="Q17" i="5" s="1"/>
  <c r="P16" i="5"/>
  <c r="P17" i="5" s="1"/>
  <c r="O16" i="5"/>
  <c r="O17" i="5" s="1"/>
  <c r="N16" i="5"/>
  <c r="N17" i="5" s="1"/>
  <c r="M16" i="5"/>
  <c r="M17" i="5" s="1"/>
  <c r="L16" i="5"/>
  <c r="L17" i="5" s="1"/>
  <c r="K16" i="5"/>
  <c r="K17" i="5" s="1"/>
  <c r="J16" i="5"/>
  <c r="J17" i="5" s="1"/>
  <c r="I16" i="5"/>
  <c r="I17" i="5" s="1"/>
  <c r="H16" i="5"/>
  <c r="H17" i="5" s="1"/>
  <c r="G16" i="5"/>
  <c r="G17" i="5" s="1"/>
  <c r="F16" i="5"/>
  <c r="F17" i="5" s="1"/>
  <c r="E16" i="5"/>
  <c r="E17" i="5" s="1"/>
  <c r="D16" i="5"/>
  <c r="D17" i="5" s="1"/>
  <c r="C16" i="5"/>
  <c r="C17" i="5" s="1"/>
  <c r="B16" i="5"/>
  <c r="B17" i="5" s="1"/>
  <c r="Y14" i="5"/>
  <c r="Y15" i="5" s="1"/>
  <c r="Y18" i="5" s="1"/>
  <c r="X14" i="5"/>
  <c r="X15" i="5" s="1"/>
  <c r="X18" i="5" s="1"/>
  <c r="W14" i="5"/>
  <c r="W15" i="5" s="1"/>
  <c r="W18" i="5" s="1"/>
  <c r="V14" i="5"/>
  <c r="V15" i="5" s="1"/>
  <c r="V18" i="5" s="1"/>
  <c r="U14" i="5"/>
  <c r="U15" i="5" s="1"/>
  <c r="U18" i="5" s="1"/>
  <c r="T14" i="5"/>
  <c r="T15" i="5" s="1"/>
  <c r="T18" i="5" s="1"/>
  <c r="S14" i="5"/>
  <c r="S15" i="5" s="1"/>
  <c r="S18" i="5" s="1"/>
  <c r="R14" i="5"/>
  <c r="R15" i="5" s="1"/>
  <c r="R18" i="5" s="1"/>
  <c r="Q14" i="5"/>
  <c r="Q15" i="5" s="1"/>
  <c r="Q18" i="5" s="1"/>
  <c r="P14" i="5"/>
  <c r="P15" i="5" s="1"/>
  <c r="P18" i="5" s="1"/>
  <c r="O14" i="5"/>
  <c r="O15" i="5" s="1"/>
  <c r="O18" i="5" s="1"/>
  <c r="N14" i="5"/>
  <c r="N15" i="5" s="1"/>
  <c r="N18" i="5" s="1"/>
  <c r="M14" i="5"/>
  <c r="M15" i="5" s="1"/>
  <c r="M18" i="5" s="1"/>
  <c r="L14" i="5"/>
  <c r="L15" i="5" s="1"/>
  <c r="L18" i="5" s="1"/>
  <c r="K14" i="5"/>
  <c r="K15" i="5" s="1"/>
  <c r="K18" i="5" s="1"/>
  <c r="J14" i="5"/>
  <c r="J15" i="5" s="1"/>
  <c r="J18" i="5" s="1"/>
  <c r="I14" i="5"/>
  <c r="I15" i="5" s="1"/>
  <c r="I18" i="5" s="1"/>
  <c r="H14" i="5"/>
  <c r="H15" i="5" s="1"/>
  <c r="H18" i="5" s="1"/>
  <c r="G14" i="5"/>
  <c r="G15" i="5" s="1"/>
  <c r="G18" i="5" s="1"/>
  <c r="F14" i="5"/>
  <c r="F15" i="5" s="1"/>
  <c r="F18" i="5" s="1"/>
  <c r="E14" i="5"/>
  <c r="E15" i="5" s="1"/>
  <c r="E18" i="5" s="1"/>
  <c r="D14" i="5"/>
  <c r="D15" i="5" s="1"/>
  <c r="D18" i="5" s="1"/>
  <c r="C14" i="5"/>
  <c r="C15" i="5" s="1"/>
  <c r="C18" i="5" s="1"/>
  <c r="B14" i="5"/>
  <c r="B15" i="5" s="1"/>
  <c r="B18" i="5" s="1"/>
  <c r="AQ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Q20" i="4"/>
  <c r="AQ26" i="4" s="1"/>
  <c r="V19" i="4"/>
  <c r="V26" i="4" s="1"/>
  <c r="U19" i="4"/>
  <c r="U26" i="4" s="1"/>
  <c r="T19" i="4"/>
  <c r="T26" i="4" s="1"/>
  <c r="S19" i="4"/>
  <c r="S26" i="4" s="1"/>
  <c r="R19" i="4"/>
  <c r="R26" i="4" s="1"/>
  <c r="Q19" i="4"/>
  <c r="Q26" i="4" s="1"/>
  <c r="P19" i="4"/>
  <c r="P26" i="4" s="1"/>
  <c r="O19" i="4"/>
  <c r="O26" i="4" s="1"/>
  <c r="N19" i="4"/>
  <c r="N26" i="4" s="1"/>
  <c r="M19" i="4"/>
  <c r="M26" i="4" s="1"/>
  <c r="L19" i="4"/>
  <c r="L26" i="4" s="1"/>
  <c r="K19" i="4"/>
  <c r="K26" i="4" s="1"/>
  <c r="J19" i="4"/>
  <c r="J26" i="4" s="1"/>
  <c r="I19" i="4"/>
  <c r="I26" i="4" s="1"/>
  <c r="H19" i="4"/>
  <c r="H26" i="4" s="1"/>
  <c r="G19" i="4"/>
  <c r="G26" i="4" s="1"/>
  <c r="F19" i="4"/>
  <c r="F26" i="4" s="1"/>
  <c r="E19" i="4"/>
  <c r="E26" i="4" s="1"/>
  <c r="D19" i="4"/>
  <c r="D26" i="4" s="1"/>
  <c r="C19" i="4"/>
  <c r="C26" i="4" s="1"/>
  <c r="B19" i="4"/>
  <c r="B26" i="4" s="1"/>
  <c r="AQ16" i="4"/>
  <c r="AQ17" i="4" s="1"/>
  <c r="AQ27" i="4" s="1"/>
  <c r="V16" i="4"/>
  <c r="V17" i="4" s="1"/>
  <c r="U16" i="4"/>
  <c r="U17" i="4" s="1"/>
  <c r="T16" i="4"/>
  <c r="T17" i="4" s="1"/>
  <c r="S16" i="4"/>
  <c r="S17" i="4" s="1"/>
  <c r="R16" i="4"/>
  <c r="R17" i="4" s="1"/>
  <c r="Q16" i="4"/>
  <c r="Q17" i="4" s="1"/>
  <c r="P16" i="4"/>
  <c r="P17" i="4" s="1"/>
  <c r="O16" i="4"/>
  <c r="O17" i="4" s="1"/>
  <c r="N16" i="4"/>
  <c r="N17" i="4" s="1"/>
  <c r="M16" i="4"/>
  <c r="M17" i="4" s="1"/>
  <c r="L16" i="4"/>
  <c r="L17" i="4" s="1"/>
  <c r="K16" i="4"/>
  <c r="K17" i="4" s="1"/>
  <c r="J16" i="4"/>
  <c r="J17" i="4" s="1"/>
  <c r="I16" i="4"/>
  <c r="I17" i="4" s="1"/>
  <c r="H16" i="4"/>
  <c r="H17" i="4" s="1"/>
  <c r="G16" i="4"/>
  <c r="G17" i="4" s="1"/>
  <c r="F16" i="4"/>
  <c r="F17" i="4" s="1"/>
  <c r="E16" i="4"/>
  <c r="E17" i="4" s="1"/>
  <c r="D16" i="4"/>
  <c r="D17" i="4" s="1"/>
  <c r="C16" i="4"/>
  <c r="C17" i="4" s="1"/>
  <c r="B16" i="4"/>
  <c r="B17" i="4" s="1"/>
  <c r="AQ14" i="4"/>
  <c r="V14" i="4"/>
  <c r="V15" i="4" s="1"/>
  <c r="U14" i="4"/>
  <c r="U15" i="4" s="1"/>
  <c r="T14" i="4"/>
  <c r="T15" i="4" s="1"/>
  <c r="S14" i="4"/>
  <c r="S15" i="4" s="1"/>
  <c r="R14" i="4"/>
  <c r="R15" i="4" s="1"/>
  <c r="Q14" i="4"/>
  <c r="Q15" i="4" s="1"/>
  <c r="Q18" i="4" s="1"/>
  <c r="P14" i="4"/>
  <c r="P15" i="4" s="1"/>
  <c r="P18" i="4" s="1"/>
  <c r="O14" i="4"/>
  <c r="O15" i="4" s="1"/>
  <c r="N14" i="4"/>
  <c r="N15" i="4" s="1"/>
  <c r="M14" i="4"/>
  <c r="M15" i="4" s="1"/>
  <c r="L14" i="4"/>
  <c r="L15" i="4" s="1"/>
  <c r="K14" i="4"/>
  <c r="K15" i="4" s="1"/>
  <c r="J14" i="4"/>
  <c r="J15" i="4" s="1"/>
  <c r="I14" i="4"/>
  <c r="I15" i="4" s="1"/>
  <c r="I18" i="4" s="1"/>
  <c r="H14" i="4"/>
  <c r="H15" i="4" s="1"/>
  <c r="H18" i="4" s="1"/>
  <c r="G14" i="4"/>
  <c r="G15" i="4" s="1"/>
  <c r="F14" i="4"/>
  <c r="F15" i="4" s="1"/>
  <c r="E14" i="4"/>
  <c r="E15" i="4" s="1"/>
  <c r="D14" i="4"/>
  <c r="D15" i="4" s="1"/>
  <c r="C14" i="4"/>
  <c r="C15" i="4" s="1"/>
  <c r="B14" i="4"/>
  <c r="AQ15" i="4" s="1"/>
  <c r="AQ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Q20" i="3"/>
  <c r="AQ26" i="3" s="1"/>
  <c r="V19" i="3"/>
  <c r="V26" i="3" s="1"/>
  <c r="U19" i="3"/>
  <c r="U26" i="3" s="1"/>
  <c r="T19" i="3"/>
  <c r="T26" i="3" s="1"/>
  <c r="S19" i="3"/>
  <c r="S26" i="3" s="1"/>
  <c r="R19" i="3"/>
  <c r="R26" i="3" s="1"/>
  <c r="Q19" i="3"/>
  <c r="Q26" i="3" s="1"/>
  <c r="P19" i="3"/>
  <c r="P26" i="3" s="1"/>
  <c r="O19" i="3"/>
  <c r="O26" i="3" s="1"/>
  <c r="N19" i="3"/>
  <c r="N26" i="3" s="1"/>
  <c r="M19" i="3"/>
  <c r="M26" i="3" s="1"/>
  <c r="L19" i="3"/>
  <c r="K19" i="3"/>
  <c r="J19" i="3"/>
  <c r="J26" i="3" s="1"/>
  <c r="I19" i="3"/>
  <c r="I26" i="3" s="1"/>
  <c r="H19" i="3"/>
  <c r="H26" i="3" s="1"/>
  <c r="G19" i="3"/>
  <c r="G26" i="3" s="1"/>
  <c r="F19" i="3"/>
  <c r="E19" i="3"/>
  <c r="E26" i="3" s="1"/>
  <c r="D19" i="3"/>
  <c r="D26" i="3" s="1"/>
  <c r="C19" i="3"/>
  <c r="C26" i="3" s="1"/>
  <c r="B19" i="3"/>
  <c r="B26" i="3" s="1"/>
  <c r="AQ16" i="3"/>
  <c r="AQ17" i="3" s="1"/>
  <c r="AQ27" i="3" s="1"/>
  <c r="V16" i="3"/>
  <c r="V17" i="3" s="1"/>
  <c r="U16" i="3"/>
  <c r="U17" i="3" s="1"/>
  <c r="T16" i="3"/>
  <c r="T17" i="3" s="1"/>
  <c r="S16" i="3"/>
  <c r="S17" i="3" s="1"/>
  <c r="R16" i="3"/>
  <c r="R17" i="3" s="1"/>
  <c r="Q16" i="3"/>
  <c r="Q17" i="3" s="1"/>
  <c r="P16" i="3"/>
  <c r="P17" i="3" s="1"/>
  <c r="O16" i="3"/>
  <c r="O17" i="3" s="1"/>
  <c r="N16" i="3"/>
  <c r="N17" i="3" s="1"/>
  <c r="M16" i="3"/>
  <c r="M17" i="3" s="1"/>
  <c r="L16" i="3"/>
  <c r="L17" i="3" s="1"/>
  <c r="K16" i="3"/>
  <c r="K17" i="3" s="1"/>
  <c r="J16" i="3"/>
  <c r="J17" i="3" s="1"/>
  <c r="I16" i="3"/>
  <c r="I17" i="3" s="1"/>
  <c r="H16" i="3"/>
  <c r="H17" i="3" s="1"/>
  <c r="G16" i="3"/>
  <c r="G17" i="3" s="1"/>
  <c r="F16" i="3"/>
  <c r="F17" i="3" s="1"/>
  <c r="E16" i="3"/>
  <c r="E17" i="3" s="1"/>
  <c r="D16" i="3"/>
  <c r="D17" i="3" s="1"/>
  <c r="C16" i="3"/>
  <c r="C17" i="3" s="1"/>
  <c r="B16" i="3"/>
  <c r="B17" i="3" s="1"/>
  <c r="AQ14" i="3"/>
  <c r="V14" i="3"/>
  <c r="V15" i="3" s="1"/>
  <c r="U14" i="3"/>
  <c r="U15" i="3" s="1"/>
  <c r="U18" i="3" s="1"/>
  <c r="T14" i="3"/>
  <c r="T15" i="3" s="1"/>
  <c r="S14" i="3"/>
  <c r="S15" i="3" s="1"/>
  <c r="S18" i="3" s="1"/>
  <c r="R14" i="3"/>
  <c r="R15" i="3" s="1"/>
  <c r="R18" i="3" s="1"/>
  <c r="Q14" i="3"/>
  <c r="Q15" i="3" s="1"/>
  <c r="P14" i="3"/>
  <c r="P15" i="3" s="1"/>
  <c r="O14" i="3"/>
  <c r="O15" i="3" s="1"/>
  <c r="N14" i="3"/>
  <c r="N15" i="3" s="1"/>
  <c r="M14" i="3"/>
  <c r="M15" i="3" s="1"/>
  <c r="M18" i="3" s="1"/>
  <c r="L14" i="3"/>
  <c r="L15" i="3" s="1"/>
  <c r="K14" i="3"/>
  <c r="K15" i="3" s="1"/>
  <c r="K18" i="3" s="1"/>
  <c r="J14" i="3"/>
  <c r="J15" i="3" s="1"/>
  <c r="I14" i="3"/>
  <c r="I15" i="3" s="1"/>
  <c r="H14" i="3"/>
  <c r="H15" i="3" s="1"/>
  <c r="G14" i="3"/>
  <c r="G15" i="3" s="1"/>
  <c r="F14" i="3"/>
  <c r="F15" i="3" s="1"/>
  <c r="E14" i="3"/>
  <c r="E15" i="3" s="1"/>
  <c r="E18" i="3" s="1"/>
  <c r="D14" i="3"/>
  <c r="D15" i="3" s="1"/>
  <c r="C14" i="3"/>
  <c r="C15" i="3" s="1"/>
  <c r="C18" i="3" s="1"/>
  <c r="B14" i="3"/>
  <c r="B15" i="3" s="1"/>
  <c r="B18" i="3" s="1"/>
  <c r="S38" i="7" l="1"/>
  <c r="T38" i="7"/>
  <c r="I38" i="7"/>
  <c r="D38" i="7"/>
  <c r="B38" i="7"/>
  <c r="V37" i="8"/>
  <c r="W37" i="8" s="1"/>
  <c r="W28" i="8"/>
  <c r="V30" i="8"/>
  <c r="W30" i="8" s="1"/>
  <c r="W29" i="8"/>
  <c r="T38" i="8"/>
  <c r="O38" i="8"/>
  <c r="U38" i="8"/>
  <c r="V30" i="7"/>
  <c r="W30" i="7" s="1"/>
  <c r="W29" i="7"/>
  <c r="E38" i="7"/>
  <c r="L38" i="7"/>
  <c r="R38" i="7"/>
  <c r="P38" i="7"/>
  <c r="J38" i="7"/>
  <c r="O38" i="7"/>
  <c r="V37" i="7"/>
  <c r="W28" i="7"/>
  <c r="Q38" i="7"/>
  <c r="C38" i="7"/>
  <c r="G38" i="8"/>
  <c r="L38" i="8"/>
  <c r="K38" i="8"/>
  <c r="H38" i="8"/>
  <c r="V38" i="8"/>
  <c r="I38" i="8"/>
  <c r="M38" i="8"/>
  <c r="Q38" i="8"/>
  <c r="R38" i="8"/>
  <c r="J38" i="8"/>
  <c r="S38" i="8"/>
  <c r="N38" i="7"/>
  <c r="F38" i="7"/>
  <c r="N38" i="8"/>
  <c r="AQ18" i="4"/>
  <c r="I18" i="3"/>
  <c r="I24" i="3" s="1"/>
  <c r="Q18" i="3"/>
  <c r="C27" i="5"/>
  <c r="J27" i="5"/>
  <c r="R27" i="5"/>
  <c r="S27" i="5"/>
  <c r="D27" i="5"/>
  <c r="L27" i="5"/>
  <c r="T27" i="5"/>
  <c r="K27" i="5"/>
  <c r="E27" i="5"/>
  <c r="M27" i="5"/>
  <c r="U27" i="5"/>
  <c r="N27" i="5"/>
  <c r="V27" i="5"/>
  <c r="F27" i="5"/>
  <c r="G27" i="5"/>
  <c r="O27" i="5"/>
  <c r="W27" i="5"/>
  <c r="W33" i="5"/>
  <c r="H27" i="5"/>
  <c r="P27" i="5"/>
  <c r="X27" i="5"/>
  <c r="X33" i="5"/>
  <c r="I27" i="5"/>
  <c r="Q27" i="5"/>
  <c r="Y27" i="5"/>
  <c r="Y33" i="5"/>
  <c r="B27" i="5"/>
  <c r="F18" i="4"/>
  <c r="F25" i="4" s="1"/>
  <c r="F36" i="4" s="1"/>
  <c r="N18" i="4"/>
  <c r="N25" i="4" s="1"/>
  <c r="N36" i="4" s="1"/>
  <c r="V18" i="4"/>
  <c r="M27" i="4"/>
  <c r="G27" i="4"/>
  <c r="L27" i="4"/>
  <c r="J18" i="4"/>
  <c r="J25" i="4" s="1"/>
  <c r="J36" i="4" s="1"/>
  <c r="R18" i="4"/>
  <c r="F27" i="4"/>
  <c r="N27" i="4"/>
  <c r="V27" i="4"/>
  <c r="O18" i="4"/>
  <c r="O24" i="4" s="1"/>
  <c r="H27" i="4"/>
  <c r="P27" i="4"/>
  <c r="O27" i="4"/>
  <c r="I27" i="4"/>
  <c r="Q27" i="4"/>
  <c r="R27" i="4"/>
  <c r="J27" i="4"/>
  <c r="C27" i="4"/>
  <c r="K27" i="4"/>
  <c r="S27" i="4"/>
  <c r="G18" i="4"/>
  <c r="G24" i="4" s="1"/>
  <c r="D27" i="4"/>
  <c r="T27" i="4"/>
  <c r="E27" i="4"/>
  <c r="U27" i="4"/>
  <c r="B27" i="4"/>
  <c r="B15" i="4"/>
  <c r="B18" i="4" s="1"/>
  <c r="O27" i="3"/>
  <c r="G18" i="3"/>
  <c r="O18" i="3"/>
  <c r="O24" i="3" s="1"/>
  <c r="F27" i="3"/>
  <c r="N27" i="3"/>
  <c r="V27" i="3"/>
  <c r="H27" i="3"/>
  <c r="P27" i="3"/>
  <c r="G27" i="3"/>
  <c r="I27" i="3"/>
  <c r="Q27" i="3"/>
  <c r="J27" i="3"/>
  <c r="R27" i="3"/>
  <c r="C27" i="3"/>
  <c r="K27" i="3"/>
  <c r="S27" i="3"/>
  <c r="D27" i="3"/>
  <c r="L27" i="3"/>
  <c r="T27" i="3"/>
  <c r="E27" i="3"/>
  <c r="M27" i="3"/>
  <c r="U27" i="3"/>
  <c r="B27" i="3"/>
  <c r="K26" i="3"/>
  <c r="L26" i="3"/>
  <c r="D18" i="3"/>
  <c r="F26" i="3"/>
  <c r="B25" i="5"/>
  <c r="B24" i="5"/>
  <c r="B28" i="5" s="1"/>
  <c r="J25" i="5"/>
  <c r="J34" i="5" s="1"/>
  <c r="J24" i="5"/>
  <c r="R25" i="5"/>
  <c r="R24" i="5"/>
  <c r="C25" i="5"/>
  <c r="C24" i="5"/>
  <c r="C29" i="5" s="1"/>
  <c r="C30" i="5" s="1"/>
  <c r="D25" i="5"/>
  <c r="D24" i="5"/>
  <c r="D28" i="5" s="1"/>
  <c r="L25" i="5"/>
  <c r="L34" i="5" s="1"/>
  <c r="L24" i="5"/>
  <c r="T25" i="5"/>
  <c r="T24" i="5"/>
  <c r="E25" i="5"/>
  <c r="E24" i="5"/>
  <c r="M25" i="5"/>
  <c r="M24" i="5"/>
  <c r="M29" i="5" s="1"/>
  <c r="M30" i="5" s="1"/>
  <c r="U25" i="5"/>
  <c r="U24" i="5"/>
  <c r="S25" i="5"/>
  <c r="S24" i="5"/>
  <c r="F25" i="5"/>
  <c r="F34" i="5" s="1"/>
  <c r="F24" i="5"/>
  <c r="N25" i="5"/>
  <c r="N24" i="5"/>
  <c r="V25" i="5"/>
  <c r="V24" i="5"/>
  <c r="G25" i="5"/>
  <c r="G24" i="5"/>
  <c r="O25" i="5"/>
  <c r="O24" i="5"/>
  <c r="O28" i="5" s="1"/>
  <c r="W25" i="5"/>
  <c r="W24" i="5"/>
  <c r="H25" i="5"/>
  <c r="H34" i="5" s="1"/>
  <c r="H24" i="5"/>
  <c r="P25" i="5"/>
  <c r="P24" i="5"/>
  <c r="X25" i="5"/>
  <c r="X24" i="5"/>
  <c r="K25" i="5"/>
  <c r="K24" i="5"/>
  <c r="I25" i="5"/>
  <c r="I24" i="5"/>
  <c r="Q25" i="5"/>
  <c r="Q24" i="5"/>
  <c r="Q29" i="5" s="1"/>
  <c r="Q30" i="5" s="1"/>
  <c r="Y25" i="5"/>
  <c r="Y34" i="5" s="1"/>
  <c r="Y24" i="5"/>
  <c r="R28" i="5"/>
  <c r="D18" i="4"/>
  <c r="D24" i="4" s="1"/>
  <c r="L18" i="4"/>
  <c r="T18" i="4"/>
  <c r="T24" i="4" s="1"/>
  <c r="E18" i="4"/>
  <c r="E25" i="4" s="1"/>
  <c r="E36" i="4" s="1"/>
  <c r="M18" i="4"/>
  <c r="M24" i="4" s="1"/>
  <c r="U18" i="4"/>
  <c r="U24" i="4" s="1"/>
  <c r="H24" i="4"/>
  <c r="H25" i="4"/>
  <c r="H36" i="4" s="1"/>
  <c r="P25" i="4"/>
  <c r="P36" i="4" s="1"/>
  <c r="P24" i="4"/>
  <c r="I25" i="4"/>
  <c r="I36" i="4" s="1"/>
  <c r="I24" i="4"/>
  <c r="Q24" i="4"/>
  <c r="Q25" i="4"/>
  <c r="Q36" i="4" s="1"/>
  <c r="AQ25" i="4"/>
  <c r="AQ24" i="4"/>
  <c r="R25" i="4"/>
  <c r="R36" i="4" s="1"/>
  <c r="R24" i="4"/>
  <c r="C18" i="4"/>
  <c r="K18" i="4"/>
  <c r="S18" i="4"/>
  <c r="G25" i="4"/>
  <c r="G36" i="4" s="1"/>
  <c r="L25" i="4"/>
  <c r="L36" i="4" s="1"/>
  <c r="L24" i="4"/>
  <c r="V25" i="4"/>
  <c r="V36" i="4" s="1"/>
  <c r="V24" i="4"/>
  <c r="J18" i="3"/>
  <c r="J24" i="3" s="1"/>
  <c r="V18" i="3"/>
  <c r="V24" i="3" s="1"/>
  <c r="H18" i="3"/>
  <c r="H25" i="3" s="1"/>
  <c r="H36" i="3" s="1"/>
  <c r="P18" i="3"/>
  <c r="P25" i="3" s="1"/>
  <c r="P36" i="3" s="1"/>
  <c r="F18" i="3"/>
  <c r="F24" i="3" s="1"/>
  <c r="N18" i="3"/>
  <c r="N25" i="3" s="1"/>
  <c r="N36" i="3" s="1"/>
  <c r="AQ15" i="3"/>
  <c r="AQ18" i="3" s="1"/>
  <c r="AQ24" i="3" s="1"/>
  <c r="I25" i="3"/>
  <c r="I36" i="3" s="1"/>
  <c r="Q25" i="3"/>
  <c r="Q36" i="3" s="1"/>
  <c r="Q24" i="3"/>
  <c r="S25" i="3"/>
  <c r="S36" i="3" s="1"/>
  <c r="S24" i="3"/>
  <c r="D25" i="3"/>
  <c r="D36" i="3" s="1"/>
  <c r="D24" i="3"/>
  <c r="U25" i="3"/>
  <c r="U36" i="3" s="1"/>
  <c r="U24" i="3"/>
  <c r="J25" i="3"/>
  <c r="J36" i="3" s="1"/>
  <c r="C25" i="3"/>
  <c r="C36" i="3" s="1"/>
  <c r="C24" i="3"/>
  <c r="B25" i="3"/>
  <c r="B36" i="3" s="1"/>
  <c r="B24" i="3"/>
  <c r="L18" i="3"/>
  <c r="M25" i="3"/>
  <c r="M36" i="3" s="1"/>
  <c r="M24" i="3"/>
  <c r="G24" i="3"/>
  <c r="G25" i="3"/>
  <c r="G36" i="3" s="1"/>
  <c r="R25" i="3"/>
  <c r="R36" i="3" s="1"/>
  <c r="R24" i="3"/>
  <c r="K25" i="3"/>
  <c r="K36" i="3" s="1"/>
  <c r="K24" i="3"/>
  <c r="E24" i="3"/>
  <c r="E25" i="3"/>
  <c r="E36" i="3" s="1"/>
  <c r="H24" i="3"/>
  <c r="T18" i="3"/>
  <c r="C19" i="2"/>
  <c r="D19" i="2"/>
  <c r="D26" i="2" s="1"/>
  <c r="E19" i="2"/>
  <c r="F19" i="2"/>
  <c r="G19" i="2"/>
  <c r="H19" i="2"/>
  <c r="I19" i="2"/>
  <c r="J19" i="2"/>
  <c r="K19" i="2"/>
  <c r="L19" i="2"/>
  <c r="L26" i="2" s="1"/>
  <c r="M19" i="2"/>
  <c r="N19" i="2"/>
  <c r="O19" i="2"/>
  <c r="P19" i="2"/>
  <c r="Q19" i="2"/>
  <c r="R19" i="2"/>
  <c r="S19" i="2"/>
  <c r="S26" i="2" s="1"/>
  <c r="T19" i="2"/>
  <c r="T26" i="2" s="1"/>
  <c r="U19" i="2"/>
  <c r="V19" i="2"/>
  <c r="B19" i="2"/>
  <c r="AQ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Q20" i="2"/>
  <c r="AQ26" i="2" s="1"/>
  <c r="U26" i="2"/>
  <c r="M26" i="2"/>
  <c r="K26" i="2"/>
  <c r="E26" i="2"/>
  <c r="C26" i="2"/>
  <c r="AQ16" i="2"/>
  <c r="AQ17" i="2" s="1"/>
  <c r="AQ27" i="2" s="1"/>
  <c r="V16" i="2"/>
  <c r="V17" i="2" s="1"/>
  <c r="U16" i="2"/>
  <c r="U17" i="2" s="1"/>
  <c r="T16" i="2"/>
  <c r="T17" i="2" s="1"/>
  <c r="S16" i="2"/>
  <c r="S17" i="2" s="1"/>
  <c r="R16" i="2"/>
  <c r="R17" i="2" s="1"/>
  <c r="Q16" i="2"/>
  <c r="Q17" i="2" s="1"/>
  <c r="P16" i="2"/>
  <c r="P17" i="2" s="1"/>
  <c r="O16" i="2"/>
  <c r="O17" i="2" s="1"/>
  <c r="N16" i="2"/>
  <c r="N17" i="2" s="1"/>
  <c r="M16" i="2"/>
  <c r="M17" i="2" s="1"/>
  <c r="L16" i="2"/>
  <c r="L17" i="2" s="1"/>
  <c r="K16" i="2"/>
  <c r="K17" i="2" s="1"/>
  <c r="J16" i="2"/>
  <c r="J17" i="2" s="1"/>
  <c r="I16" i="2"/>
  <c r="I17" i="2" s="1"/>
  <c r="H16" i="2"/>
  <c r="H17" i="2" s="1"/>
  <c r="G16" i="2"/>
  <c r="G17" i="2" s="1"/>
  <c r="F16" i="2"/>
  <c r="F17" i="2" s="1"/>
  <c r="E16" i="2"/>
  <c r="E17" i="2" s="1"/>
  <c r="D16" i="2"/>
  <c r="D17" i="2" s="1"/>
  <c r="C16" i="2"/>
  <c r="C17" i="2" s="1"/>
  <c r="B16" i="2"/>
  <c r="B17" i="2" s="1"/>
  <c r="AQ14" i="2"/>
  <c r="V14" i="2"/>
  <c r="V15" i="2" s="1"/>
  <c r="U14" i="2"/>
  <c r="U15" i="2" s="1"/>
  <c r="T14" i="2"/>
  <c r="T15" i="2" s="1"/>
  <c r="S14" i="2"/>
  <c r="S15" i="2" s="1"/>
  <c r="R14" i="2"/>
  <c r="R15" i="2" s="1"/>
  <c r="Q14" i="2"/>
  <c r="Q15" i="2" s="1"/>
  <c r="P14" i="2"/>
  <c r="P15" i="2" s="1"/>
  <c r="O14" i="2"/>
  <c r="O15" i="2" s="1"/>
  <c r="N14" i="2"/>
  <c r="N15" i="2" s="1"/>
  <c r="M14" i="2"/>
  <c r="M15" i="2" s="1"/>
  <c r="L14" i="2"/>
  <c r="L15" i="2" s="1"/>
  <c r="K14" i="2"/>
  <c r="K15" i="2" s="1"/>
  <c r="J14" i="2"/>
  <c r="J15" i="2" s="1"/>
  <c r="I14" i="2"/>
  <c r="I15" i="2" s="1"/>
  <c r="H14" i="2"/>
  <c r="H15" i="2" s="1"/>
  <c r="G14" i="2"/>
  <c r="G15" i="2" s="1"/>
  <c r="F14" i="2"/>
  <c r="F15" i="2" s="1"/>
  <c r="E14" i="2"/>
  <c r="E15" i="2" s="1"/>
  <c r="D14" i="2"/>
  <c r="D15" i="2" s="1"/>
  <c r="C14" i="2"/>
  <c r="C15" i="2" s="1"/>
  <c r="B14" i="2"/>
  <c r="AQ15" i="2" s="1"/>
  <c r="V38" i="7" l="1"/>
  <c r="W37" i="7"/>
  <c r="T25" i="4"/>
  <c r="T36" i="4" s="1"/>
  <c r="B29" i="3"/>
  <c r="N24" i="4"/>
  <c r="D29" i="3"/>
  <c r="D30" i="3" s="1"/>
  <c r="O25" i="3"/>
  <c r="O36" i="3" s="1"/>
  <c r="P34" i="5"/>
  <c r="T34" i="5"/>
  <c r="R34" i="5"/>
  <c r="R35" i="5" s="1"/>
  <c r="Q28" i="5"/>
  <c r="U34" i="5"/>
  <c r="F18" i="2"/>
  <c r="F25" i="2" s="1"/>
  <c r="F36" i="2" s="1"/>
  <c r="N18" i="2"/>
  <c r="N25" i="2" s="1"/>
  <c r="N36" i="2" s="1"/>
  <c r="V18" i="2"/>
  <c r="D25" i="4"/>
  <c r="D36" i="4" s="1"/>
  <c r="F24" i="4"/>
  <c r="V25" i="3"/>
  <c r="D28" i="3"/>
  <c r="D37" i="3" s="1"/>
  <c r="H27" i="2"/>
  <c r="P27" i="2"/>
  <c r="I27" i="2"/>
  <c r="Q27" i="2"/>
  <c r="O27" i="2"/>
  <c r="B27" i="2"/>
  <c r="J27" i="2"/>
  <c r="R27" i="2"/>
  <c r="C27" i="2"/>
  <c r="K27" i="2"/>
  <c r="S27" i="2"/>
  <c r="G27" i="2"/>
  <c r="D27" i="2"/>
  <c r="L27" i="2"/>
  <c r="T27" i="2"/>
  <c r="E27" i="2"/>
  <c r="M27" i="2"/>
  <c r="U27" i="2"/>
  <c r="F27" i="2"/>
  <c r="N27" i="2"/>
  <c r="V27" i="2"/>
  <c r="E34" i="5"/>
  <c r="C34" i="5"/>
  <c r="X34" i="5"/>
  <c r="O34" i="5"/>
  <c r="O35" i="5" s="1"/>
  <c r="S34" i="5"/>
  <c r="B34" i="5"/>
  <c r="B35" i="5" s="1"/>
  <c r="C28" i="5"/>
  <c r="K34" i="5"/>
  <c r="W34" i="5"/>
  <c r="N34" i="5"/>
  <c r="M34" i="5"/>
  <c r="D34" i="5"/>
  <c r="D35" i="5" s="1"/>
  <c r="O29" i="5"/>
  <c r="O30" i="5" s="1"/>
  <c r="F29" i="5"/>
  <c r="F30" i="5" s="1"/>
  <c r="H28" i="5"/>
  <c r="H35" i="5" s="1"/>
  <c r="Q34" i="5"/>
  <c r="Q35" i="5" s="1"/>
  <c r="R29" i="5"/>
  <c r="R30" i="5" s="1"/>
  <c r="F28" i="5"/>
  <c r="F35" i="5" s="1"/>
  <c r="I34" i="5"/>
  <c r="U29" i="5"/>
  <c r="U30" i="5" s="1"/>
  <c r="J29" i="5"/>
  <c r="J30" i="5" s="1"/>
  <c r="B29" i="5"/>
  <c r="B30" i="5" s="1"/>
  <c r="M28" i="5"/>
  <c r="E28" i="5"/>
  <c r="E35" i="5" s="1"/>
  <c r="J28" i="5"/>
  <c r="J35" i="5" s="1"/>
  <c r="G28" i="5"/>
  <c r="G34" i="5"/>
  <c r="T29" i="5"/>
  <c r="T30" i="5" s="1"/>
  <c r="V28" i="5"/>
  <c r="V34" i="5"/>
  <c r="K29" i="5"/>
  <c r="K30" i="5" s="1"/>
  <c r="W28" i="5"/>
  <c r="R29" i="4"/>
  <c r="R30" i="4" s="1"/>
  <c r="J24" i="4"/>
  <c r="J28" i="4" s="1"/>
  <c r="J37" i="4" s="1"/>
  <c r="V29" i="4"/>
  <c r="M25" i="4"/>
  <c r="M36" i="4" s="1"/>
  <c r="I28" i="4"/>
  <c r="I37" i="4" s="1"/>
  <c r="P28" i="4"/>
  <c r="P37" i="4" s="1"/>
  <c r="P38" i="4" s="1"/>
  <c r="U25" i="4"/>
  <c r="U36" i="4" s="1"/>
  <c r="R28" i="4"/>
  <c r="R37" i="4" s="1"/>
  <c r="H29" i="4"/>
  <c r="H30" i="4" s="1"/>
  <c r="L28" i="4"/>
  <c r="L37" i="4" s="1"/>
  <c r="O25" i="4"/>
  <c r="O36" i="4" s="1"/>
  <c r="P29" i="4"/>
  <c r="P30" i="4" s="1"/>
  <c r="T29" i="4"/>
  <c r="T30" i="4" s="1"/>
  <c r="F29" i="4"/>
  <c r="F30" i="4" s="1"/>
  <c r="L29" i="4"/>
  <c r="L30" i="4" s="1"/>
  <c r="T28" i="4"/>
  <c r="T37" i="4" s="1"/>
  <c r="T38" i="4" s="1"/>
  <c r="M29" i="4"/>
  <c r="M30" i="4" s="1"/>
  <c r="V28" i="4"/>
  <c r="E24" i="4"/>
  <c r="E28" i="4" s="1"/>
  <c r="E37" i="4" s="1"/>
  <c r="F28" i="4"/>
  <c r="F37" i="4" s="1"/>
  <c r="Q28" i="4"/>
  <c r="Q37" i="4" s="1"/>
  <c r="H28" i="4"/>
  <c r="H37" i="4" s="1"/>
  <c r="G28" i="4"/>
  <c r="G37" i="4" s="1"/>
  <c r="I29" i="3"/>
  <c r="I30" i="3" s="1"/>
  <c r="P24" i="3"/>
  <c r="P29" i="3" s="1"/>
  <c r="P30" i="3" s="1"/>
  <c r="I18" i="2"/>
  <c r="I24" i="2" s="1"/>
  <c r="Q18" i="2"/>
  <c r="Q24" i="2" s="1"/>
  <c r="B26" i="2"/>
  <c r="R26" i="2"/>
  <c r="J26" i="2"/>
  <c r="F26" i="2"/>
  <c r="N26" i="2"/>
  <c r="V26" i="2"/>
  <c r="Q26" i="2"/>
  <c r="I26" i="2"/>
  <c r="P26" i="2"/>
  <c r="H26" i="2"/>
  <c r="O26" i="2"/>
  <c r="G26" i="2"/>
  <c r="I28" i="3"/>
  <c r="I37" i="3" s="1"/>
  <c r="I38" i="3" s="1"/>
  <c r="F25" i="3"/>
  <c r="K29" i="3"/>
  <c r="K30" i="3" s="1"/>
  <c r="R28" i="3"/>
  <c r="R37" i="3" s="1"/>
  <c r="N24" i="3"/>
  <c r="N28" i="3" s="1"/>
  <c r="N37" i="3" s="1"/>
  <c r="C29" i="3"/>
  <c r="C30" i="3" s="1"/>
  <c r="E29" i="3"/>
  <c r="E30" i="3" s="1"/>
  <c r="O29" i="3"/>
  <c r="O30" i="3" s="1"/>
  <c r="AQ25" i="3"/>
  <c r="U29" i="3"/>
  <c r="U30" i="3" s="1"/>
  <c r="M29" i="3"/>
  <c r="M30" i="3" s="1"/>
  <c r="H18" i="2"/>
  <c r="H25" i="2" s="1"/>
  <c r="H36" i="2" s="1"/>
  <c r="P18" i="2"/>
  <c r="P24" i="2" s="1"/>
  <c r="U18" i="2"/>
  <c r="U25" i="2" s="1"/>
  <c r="U36" i="2" s="1"/>
  <c r="H29" i="5"/>
  <c r="H30" i="5" s="1"/>
  <c r="N29" i="5"/>
  <c r="N30" i="5" s="1"/>
  <c r="Y29" i="5"/>
  <c r="Y30" i="5" s="1"/>
  <c r="D29" i="5"/>
  <c r="D30" i="5" s="1"/>
  <c r="P29" i="5"/>
  <c r="P30" i="5" s="1"/>
  <c r="T28" i="5"/>
  <c r="T35" i="5" s="1"/>
  <c r="X29" i="5"/>
  <c r="X30" i="5" s="1"/>
  <c r="L29" i="5"/>
  <c r="L30" i="5" s="1"/>
  <c r="G29" i="5"/>
  <c r="G30" i="5" s="1"/>
  <c r="N28" i="5"/>
  <c r="I29" i="5"/>
  <c r="I30" i="5" s="1"/>
  <c r="S28" i="5"/>
  <c r="Y28" i="5"/>
  <c r="Y35" i="5" s="1"/>
  <c r="U28" i="5"/>
  <c r="U35" i="5" s="1"/>
  <c r="V29" i="5"/>
  <c r="V30" i="5" s="1"/>
  <c r="L28" i="5"/>
  <c r="L35" i="5" s="1"/>
  <c r="I28" i="5"/>
  <c r="X28" i="5"/>
  <c r="X35" i="5" s="1"/>
  <c r="S29" i="5"/>
  <c r="S30" i="5" s="1"/>
  <c r="E29" i="5"/>
  <c r="E30" i="5" s="1"/>
  <c r="P28" i="5"/>
  <c r="P35" i="5" s="1"/>
  <c r="K28" i="5"/>
  <c r="W29" i="5"/>
  <c r="W30" i="5" s="1"/>
  <c r="N28" i="4"/>
  <c r="N37" i="4" s="1"/>
  <c r="N38" i="4" s="1"/>
  <c r="Q29" i="4"/>
  <c r="Q30" i="4" s="1"/>
  <c r="I29" i="4"/>
  <c r="I30" i="4" s="1"/>
  <c r="AQ28" i="4"/>
  <c r="M28" i="4"/>
  <c r="N29" i="4"/>
  <c r="N30" i="4" s="1"/>
  <c r="G29" i="4"/>
  <c r="G30" i="4" s="1"/>
  <c r="AQ29" i="4"/>
  <c r="C25" i="4"/>
  <c r="C36" i="4" s="1"/>
  <c r="C24" i="4"/>
  <c r="B25" i="4"/>
  <c r="B36" i="4" s="1"/>
  <c r="B24" i="4"/>
  <c r="S25" i="4"/>
  <c r="S36" i="4" s="1"/>
  <c r="S24" i="4"/>
  <c r="K25" i="4"/>
  <c r="K36" i="4" s="1"/>
  <c r="K24" i="4"/>
  <c r="Q29" i="3"/>
  <c r="Q30" i="3" s="1"/>
  <c r="J28" i="3"/>
  <c r="J37" i="3" s="1"/>
  <c r="N29" i="3"/>
  <c r="N30" i="3" s="1"/>
  <c r="R29" i="3"/>
  <c r="R30" i="3" s="1"/>
  <c r="G29" i="3"/>
  <c r="G30" i="3" s="1"/>
  <c r="S29" i="3"/>
  <c r="S30" i="3" s="1"/>
  <c r="U28" i="3"/>
  <c r="U37" i="3" s="1"/>
  <c r="M28" i="3"/>
  <c r="M37" i="3" s="1"/>
  <c r="M38" i="3" s="1"/>
  <c r="E28" i="3"/>
  <c r="E37" i="3" s="1"/>
  <c r="E38" i="3" s="1"/>
  <c r="H29" i="3"/>
  <c r="H30" i="3" s="1"/>
  <c r="B28" i="3"/>
  <c r="B37" i="3" s="1"/>
  <c r="AQ28" i="3"/>
  <c r="S28" i="3"/>
  <c r="S37" i="3" s="1"/>
  <c r="S38" i="3" s="1"/>
  <c r="K28" i="3"/>
  <c r="K37" i="3" s="1"/>
  <c r="K38" i="3" s="1"/>
  <c r="AQ29" i="3"/>
  <c r="H28" i="3"/>
  <c r="H37" i="3" s="1"/>
  <c r="H38" i="3" s="1"/>
  <c r="L25" i="3"/>
  <c r="L36" i="3" s="1"/>
  <c r="L24" i="3"/>
  <c r="O28" i="3"/>
  <c r="J29" i="3"/>
  <c r="J30" i="3" s="1"/>
  <c r="G28" i="3"/>
  <c r="G37" i="3" s="1"/>
  <c r="G38" i="3" s="1"/>
  <c r="Q28" i="3"/>
  <c r="Q37" i="3" s="1"/>
  <c r="Q38" i="3" s="1"/>
  <c r="C28" i="3"/>
  <c r="C37" i="3" s="1"/>
  <c r="C38" i="3" s="1"/>
  <c r="T25" i="3"/>
  <c r="T36" i="3" s="1"/>
  <c r="T24" i="3"/>
  <c r="O18" i="2"/>
  <c r="O24" i="2" s="1"/>
  <c r="E18" i="2"/>
  <c r="E24" i="2" s="1"/>
  <c r="G18" i="2"/>
  <c r="G24" i="2" s="1"/>
  <c r="M18" i="2"/>
  <c r="M24" i="2" s="1"/>
  <c r="L18" i="2"/>
  <c r="L24" i="2" s="1"/>
  <c r="T18" i="2"/>
  <c r="T24" i="2" s="1"/>
  <c r="D18" i="2"/>
  <c r="D25" i="2" s="1"/>
  <c r="D36" i="2" s="1"/>
  <c r="AQ18" i="2"/>
  <c r="R18" i="2"/>
  <c r="V25" i="2"/>
  <c r="V36" i="2" s="1"/>
  <c r="V24" i="2"/>
  <c r="J18" i="2"/>
  <c r="C18" i="2"/>
  <c r="K18" i="2"/>
  <c r="S18" i="2"/>
  <c r="B15" i="2"/>
  <c r="B18" i="2" s="1"/>
  <c r="C14" i="1"/>
  <c r="C15" i="1" s="1"/>
  <c r="D14" i="1"/>
  <c r="D15" i="1" s="1"/>
  <c r="E14" i="1"/>
  <c r="E15" i="1" s="1"/>
  <c r="F14" i="1"/>
  <c r="F15" i="1" s="1"/>
  <c r="G14" i="1"/>
  <c r="G15" i="1" s="1"/>
  <c r="H14" i="1"/>
  <c r="H15" i="1" s="1"/>
  <c r="I14" i="1"/>
  <c r="I15" i="1" s="1"/>
  <c r="J14" i="1"/>
  <c r="J15" i="1" s="1"/>
  <c r="K14" i="1"/>
  <c r="K15" i="1" s="1"/>
  <c r="L14" i="1"/>
  <c r="L15" i="1" s="1"/>
  <c r="M14" i="1"/>
  <c r="M15" i="1" s="1"/>
  <c r="N14" i="1"/>
  <c r="N15" i="1" s="1"/>
  <c r="O14" i="1"/>
  <c r="O15" i="1" s="1"/>
  <c r="P14" i="1"/>
  <c r="P15" i="1" s="1"/>
  <c r="Q14" i="1"/>
  <c r="Q15" i="1" s="1"/>
  <c r="R14" i="1"/>
  <c r="R15" i="1" s="1"/>
  <c r="S14" i="1"/>
  <c r="S15" i="1" s="1"/>
  <c r="T14" i="1"/>
  <c r="T15" i="1" s="1"/>
  <c r="U14" i="1"/>
  <c r="U15" i="1" s="1"/>
  <c r="C16" i="1"/>
  <c r="C17" i="1" s="1"/>
  <c r="D16" i="1"/>
  <c r="D17" i="1" s="1"/>
  <c r="E16" i="1"/>
  <c r="E17" i="1" s="1"/>
  <c r="F16" i="1"/>
  <c r="F17" i="1" s="1"/>
  <c r="G16" i="1"/>
  <c r="G17" i="1" s="1"/>
  <c r="H16" i="1"/>
  <c r="H17" i="1" s="1"/>
  <c r="I16" i="1"/>
  <c r="I17" i="1" s="1"/>
  <c r="J16" i="1"/>
  <c r="J17" i="1" s="1"/>
  <c r="K16" i="1"/>
  <c r="K17" i="1" s="1"/>
  <c r="L16" i="1"/>
  <c r="L17" i="1" s="1"/>
  <c r="M16" i="1"/>
  <c r="M17" i="1" s="1"/>
  <c r="N16" i="1"/>
  <c r="N17" i="1" s="1"/>
  <c r="O16" i="1"/>
  <c r="O17" i="1" s="1"/>
  <c r="P16" i="1"/>
  <c r="P17" i="1" s="1"/>
  <c r="Q16" i="1"/>
  <c r="Q17" i="1" s="1"/>
  <c r="R16" i="1"/>
  <c r="R17" i="1" s="1"/>
  <c r="S16" i="1"/>
  <c r="S17" i="1" s="1"/>
  <c r="T16" i="1"/>
  <c r="T17" i="1" s="1"/>
  <c r="U16" i="1"/>
  <c r="U17" i="1" s="1"/>
  <c r="C26" i="1"/>
  <c r="D26" i="1"/>
  <c r="E26" i="1"/>
  <c r="F26" i="1"/>
  <c r="G26" i="1"/>
  <c r="H26" i="1"/>
  <c r="J26" i="1"/>
  <c r="L26" i="1"/>
  <c r="M26" i="1"/>
  <c r="N26" i="1"/>
  <c r="O26" i="1"/>
  <c r="P26" i="1"/>
  <c r="Q26" i="1"/>
  <c r="R26" i="1"/>
  <c r="T26" i="1"/>
  <c r="U26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I26" i="1"/>
  <c r="K26" i="1"/>
  <c r="S26" i="1"/>
  <c r="B17" i="1"/>
  <c r="AQ14" i="1"/>
  <c r="AQ16" i="1"/>
  <c r="AQ17" i="1" s="1"/>
  <c r="AQ27" i="1" s="1"/>
  <c r="AQ20" i="1"/>
  <c r="AQ26" i="1" s="1"/>
  <c r="AQ23" i="1"/>
  <c r="B26" i="1"/>
  <c r="B23" i="1"/>
  <c r="B14" i="1"/>
  <c r="B15" i="1" s="1"/>
  <c r="B18" i="1" s="1"/>
  <c r="B25" i="1" s="1"/>
  <c r="B36" i="1" s="1"/>
  <c r="D28" i="4" l="1"/>
  <c r="D29" i="4"/>
  <c r="D30" i="4" s="1"/>
  <c r="V37" i="4"/>
  <c r="W28" i="4"/>
  <c r="V30" i="4"/>
  <c r="W30" i="4" s="1"/>
  <c r="W29" i="4"/>
  <c r="J38" i="3"/>
  <c r="U38" i="3"/>
  <c r="N38" i="3"/>
  <c r="R38" i="3"/>
  <c r="D38" i="3"/>
  <c r="R38" i="4"/>
  <c r="H38" i="4"/>
  <c r="L38" i="4"/>
  <c r="V29" i="3"/>
  <c r="V36" i="3"/>
  <c r="F29" i="3"/>
  <c r="F30" i="3" s="1"/>
  <c r="F36" i="3"/>
  <c r="O37" i="3"/>
  <c r="O38" i="3" s="1"/>
  <c r="G38" i="4"/>
  <c r="J29" i="4"/>
  <c r="J30" i="4" s="1"/>
  <c r="J38" i="4" s="1"/>
  <c r="Q38" i="4"/>
  <c r="I38" i="4"/>
  <c r="M37" i="4"/>
  <c r="M38" i="4" s="1"/>
  <c r="F38" i="4"/>
  <c r="D37" i="4"/>
  <c r="D38" i="4" s="1"/>
  <c r="Q25" i="2"/>
  <c r="Q36" i="2" s="1"/>
  <c r="U24" i="2"/>
  <c r="U29" i="2" s="1"/>
  <c r="U30" i="2" s="1"/>
  <c r="U28" i="4"/>
  <c r="U37" i="4" s="1"/>
  <c r="U38" i="4" s="1"/>
  <c r="F24" i="2"/>
  <c r="N24" i="2"/>
  <c r="N28" i="2" s="1"/>
  <c r="N37" i="2" s="1"/>
  <c r="S35" i="5"/>
  <c r="V28" i="3"/>
  <c r="D24" i="2"/>
  <c r="D28" i="2" s="1"/>
  <c r="D37" i="2" s="1"/>
  <c r="L25" i="2"/>
  <c r="L36" i="2" s="1"/>
  <c r="B30" i="3"/>
  <c r="B38" i="3" s="1"/>
  <c r="V35" i="5"/>
  <c r="N35" i="5"/>
  <c r="C35" i="5"/>
  <c r="W35" i="5"/>
  <c r="I35" i="5"/>
  <c r="M35" i="5"/>
  <c r="K35" i="5"/>
  <c r="G35" i="5"/>
  <c r="U29" i="4"/>
  <c r="U30" i="4" s="1"/>
  <c r="O28" i="4"/>
  <c r="O37" i="4" s="1"/>
  <c r="O29" i="4"/>
  <c r="O30" i="4" s="1"/>
  <c r="E29" i="4"/>
  <c r="E30" i="4" s="1"/>
  <c r="E38" i="4" s="1"/>
  <c r="F28" i="3"/>
  <c r="P28" i="3"/>
  <c r="P37" i="3" s="1"/>
  <c r="P38" i="3" s="1"/>
  <c r="I25" i="2"/>
  <c r="I36" i="2" s="1"/>
  <c r="H24" i="2"/>
  <c r="H28" i="2" s="1"/>
  <c r="H37" i="2" s="1"/>
  <c r="M25" i="2"/>
  <c r="M36" i="2" s="1"/>
  <c r="K27" i="1"/>
  <c r="U27" i="1"/>
  <c r="E27" i="1"/>
  <c r="C27" i="1"/>
  <c r="J27" i="1"/>
  <c r="S27" i="1"/>
  <c r="P27" i="1"/>
  <c r="H27" i="1"/>
  <c r="R27" i="1"/>
  <c r="N27" i="1"/>
  <c r="M27" i="1"/>
  <c r="B27" i="1"/>
  <c r="N18" i="1"/>
  <c r="N25" i="1" s="1"/>
  <c r="E25" i="2"/>
  <c r="E36" i="2" s="1"/>
  <c r="P25" i="2"/>
  <c r="O25" i="2"/>
  <c r="O36" i="2" s="1"/>
  <c r="T25" i="2"/>
  <c r="T36" i="2" s="1"/>
  <c r="G25" i="2"/>
  <c r="G36" i="2" s="1"/>
  <c r="F27" i="1"/>
  <c r="F18" i="1"/>
  <c r="F25" i="1" s="1"/>
  <c r="P18" i="1"/>
  <c r="P24" i="1" s="1"/>
  <c r="Q18" i="1"/>
  <c r="Q27" i="1"/>
  <c r="I27" i="1"/>
  <c r="I18" i="1"/>
  <c r="O18" i="1"/>
  <c r="O27" i="1"/>
  <c r="G27" i="1"/>
  <c r="G18" i="1"/>
  <c r="AQ15" i="1"/>
  <c r="AQ18" i="1" s="1"/>
  <c r="AQ24" i="1" s="1"/>
  <c r="C18" i="1"/>
  <c r="C24" i="1" s="1"/>
  <c r="R18" i="1"/>
  <c r="R25" i="1" s="1"/>
  <c r="J18" i="1"/>
  <c r="J24" i="1" s="1"/>
  <c r="K18" i="1"/>
  <c r="K24" i="1" s="1"/>
  <c r="H18" i="1"/>
  <c r="H25" i="1" s="1"/>
  <c r="S18" i="1"/>
  <c r="S25" i="1" s="1"/>
  <c r="B28" i="4"/>
  <c r="B37" i="4" s="1"/>
  <c r="B29" i="4"/>
  <c r="B30" i="4" s="1"/>
  <c r="K28" i="4"/>
  <c r="K37" i="4" s="1"/>
  <c r="K29" i="4"/>
  <c r="K30" i="4" s="1"/>
  <c r="C29" i="4"/>
  <c r="C30" i="4" s="1"/>
  <c r="C28" i="4"/>
  <c r="C37" i="4" s="1"/>
  <c r="C38" i="4" s="1"/>
  <c r="S28" i="4"/>
  <c r="S37" i="4" s="1"/>
  <c r="S29" i="4"/>
  <c r="S30" i="4" s="1"/>
  <c r="L29" i="3"/>
  <c r="L30" i="3" s="1"/>
  <c r="L28" i="3"/>
  <c r="L37" i="3" s="1"/>
  <c r="T28" i="3"/>
  <c r="T37" i="3" s="1"/>
  <c r="T38" i="3" s="1"/>
  <c r="T29" i="3"/>
  <c r="T30" i="3" s="1"/>
  <c r="F29" i="2"/>
  <c r="F30" i="2" s="1"/>
  <c r="V29" i="2"/>
  <c r="L28" i="2"/>
  <c r="Q28" i="2"/>
  <c r="V28" i="2"/>
  <c r="K25" i="2"/>
  <c r="K36" i="2" s="1"/>
  <c r="K24" i="2"/>
  <c r="C25" i="2"/>
  <c r="C36" i="2" s="1"/>
  <c r="C24" i="2"/>
  <c r="J25" i="2"/>
  <c r="J36" i="2" s="1"/>
  <c r="J24" i="2"/>
  <c r="Q29" i="2"/>
  <c r="Q30" i="2" s="1"/>
  <c r="B25" i="2"/>
  <c r="B36" i="2" s="1"/>
  <c r="B24" i="2"/>
  <c r="F28" i="2"/>
  <c r="F37" i="2" s="1"/>
  <c r="F38" i="2" s="1"/>
  <c r="R25" i="2"/>
  <c r="R36" i="2" s="1"/>
  <c r="R24" i="2"/>
  <c r="S25" i="2"/>
  <c r="S36" i="2" s="1"/>
  <c r="S24" i="2"/>
  <c r="AQ25" i="2"/>
  <c r="AQ24" i="2"/>
  <c r="T27" i="1"/>
  <c r="T18" i="1"/>
  <c r="L27" i="1"/>
  <c r="L18" i="1"/>
  <c r="D18" i="1"/>
  <c r="D27" i="1"/>
  <c r="U18" i="1"/>
  <c r="M18" i="1"/>
  <c r="E18" i="1"/>
  <c r="V38" i="4" l="1"/>
  <c r="W37" i="4"/>
  <c r="B38" i="4"/>
  <c r="W28" i="3"/>
  <c r="V30" i="3"/>
  <c r="W30" i="3" s="1"/>
  <c r="W29" i="3"/>
  <c r="V30" i="2"/>
  <c r="V37" i="2"/>
  <c r="W28" i="2"/>
  <c r="S38" i="4"/>
  <c r="L38" i="3"/>
  <c r="F37" i="3"/>
  <c r="F38" i="3" s="1"/>
  <c r="V37" i="3"/>
  <c r="L37" i="2"/>
  <c r="Q37" i="2"/>
  <c r="Q38" i="2" s="1"/>
  <c r="U28" i="2"/>
  <c r="U37" i="2" s="1"/>
  <c r="U38" i="2" s="1"/>
  <c r="L29" i="2"/>
  <c r="L30" i="2" s="1"/>
  <c r="P29" i="2"/>
  <c r="P30" i="2" s="1"/>
  <c r="P36" i="2"/>
  <c r="O38" i="4"/>
  <c r="K38" i="4"/>
  <c r="I28" i="2"/>
  <c r="I37" i="2" s="1"/>
  <c r="N29" i="2"/>
  <c r="N30" i="2" s="1"/>
  <c r="N38" i="2" s="1"/>
  <c r="D29" i="2"/>
  <c r="D30" i="2" s="1"/>
  <c r="D38" i="2" s="1"/>
  <c r="F36" i="1"/>
  <c r="I29" i="2"/>
  <c r="I30" i="2" s="1"/>
  <c r="R36" i="1"/>
  <c r="H36" i="1"/>
  <c r="G28" i="2"/>
  <c r="G37" i="2" s="1"/>
  <c r="G38" i="2" s="1"/>
  <c r="M29" i="2"/>
  <c r="M30" i="2" s="1"/>
  <c r="T29" i="2"/>
  <c r="T30" i="2" s="1"/>
  <c r="G29" i="2"/>
  <c r="G30" i="2" s="1"/>
  <c r="E28" i="2"/>
  <c r="E37" i="2" s="1"/>
  <c r="E38" i="2" s="1"/>
  <c r="H29" i="2"/>
  <c r="H30" i="2" s="1"/>
  <c r="H38" i="2" s="1"/>
  <c r="M28" i="2"/>
  <c r="M37" i="2" s="1"/>
  <c r="M38" i="2" s="1"/>
  <c r="E29" i="2"/>
  <c r="E30" i="2" s="1"/>
  <c r="O29" i="2"/>
  <c r="O30" i="2" s="1"/>
  <c r="T28" i="2"/>
  <c r="T37" i="2" s="1"/>
  <c r="T38" i="2" s="1"/>
  <c r="P28" i="2"/>
  <c r="P25" i="1"/>
  <c r="P29" i="1" s="1"/>
  <c r="P30" i="1" s="1"/>
  <c r="F24" i="1"/>
  <c r="F28" i="1" s="1"/>
  <c r="N24" i="1"/>
  <c r="N28" i="1" s="1"/>
  <c r="S24" i="1"/>
  <c r="S28" i="1" s="1"/>
  <c r="S36" i="1"/>
  <c r="N36" i="1"/>
  <c r="O28" i="2"/>
  <c r="O37" i="2" s="1"/>
  <c r="R24" i="1"/>
  <c r="R29" i="1" s="1"/>
  <c r="R30" i="1" s="1"/>
  <c r="J25" i="1"/>
  <c r="AQ25" i="1"/>
  <c r="AQ28" i="1" s="1"/>
  <c r="C25" i="1"/>
  <c r="C29" i="1" s="1"/>
  <c r="C30" i="1" s="1"/>
  <c r="K25" i="1"/>
  <c r="G24" i="1"/>
  <c r="G25" i="1"/>
  <c r="I25" i="1"/>
  <c r="I24" i="1"/>
  <c r="O24" i="1"/>
  <c r="O25" i="1"/>
  <c r="H24" i="1"/>
  <c r="H28" i="1" s="1"/>
  <c r="Q24" i="1"/>
  <c r="Q25" i="1"/>
  <c r="C29" i="2"/>
  <c r="C30" i="2" s="1"/>
  <c r="C28" i="2"/>
  <c r="C37" i="2" s="1"/>
  <c r="C38" i="2" s="1"/>
  <c r="AQ29" i="2"/>
  <c r="AQ28" i="2"/>
  <c r="R28" i="2"/>
  <c r="R37" i="2" s="1"/>
  <c r="R38" i="2" s="1"/>
  <c r="R29" i="2"/>
  <c r="R30" i="2" s="1"/>
  <c r="J28" i="2"/>
  <c r="J37" i="2" s="1"/>
  <c r="J38" i="2" s="1"/>
  <c r="J29" i="2"/>
  <c r="J30" i="2" s="1"/>
  <c r="K29" i="2"/>
  <c r="K30" i="2" s="1"/>
  <c r="K28" i="2"/>
  <c r="K37" i="2" s="1"/>
  <c r="K38" i="2" s="1"/>
  <c r="B28" i="2"/>
  <c r="B37" i="2" s="1"/>
  <c r="B38" i="2" s="1"/>
  <c r="B29" i="2"/>
  <c r="B30" i="2" s="1"/>
  <c r="S28" i="2"/>
  <c r="S37" i="2" s="1"/>
  <c r="S38" i="2" s="1"/>
  <c r="S29" i="2"/>
  <c r="S30" i="2" s="1"/>
  <c r="D25" i="1"/>
  <c r="D24" i="1"/>
  <c r="U25" i="1"/>
  <c r="U24" i="1"/>
  <c r="E25" i="1"/>
  <c r="E24" i="1"/>
  <c r="L25" i="1"/>
  <c r="L24" i="1"/>
  <c r="T25" i="1"/>
  <c r="T24" i="1"/>
  <c r="M25" i="1"/>
  <c r="M24" i="1"/>
  <c r="B24" i="1"/>
  <c r="V38" i="3" l="1"/>
  <c r="W37" i="3"/>
  <c r="V38" i="2"/>
  <c r="W37" i="2"/>
  <c r="W29" i="2"/>
  <c r="O38" i="2"/>
  <c r="I38" i="2"/>
  <c r="L38" i="2"/>
  <c r="W30" i="2"/>
  <c r="P37" i="2"/>
  <c r="P38" i="2" s="1"/>
  <c r="F37" i="1"/>
  <c r="H37" i="1"/>
  <c r="S29" i="1"/>
  <c r="S30" i="1" s="1"/>
  <c r="F29" i="1"/>
  <c r="F30" i="1" s="1"/>
  <c r="H29" i="1"/>
  <c r="H30" i="1" s="1"/>
  <c r="N29" i="1"/>
  <c r="N30" i="1" s="1"/>
  <c r="K28" i="1"/>
  <c r="K29" i="1"/>
  <c r="K30" i="1" s="1"/>
  <c r="M36" i="1"/>
  <c r="M29" i="1"/>
  <c r="M30" i="1" s="1"/>
  <c r="U36" i="1"/>
  <c r="U29" i="1"/>
  <c r="U30" i="1" s="1"/>
  <c r="J28" i="1"/>
  <c r="J29" i="1"/>
  <c r="J30" i="1" s="1"/>
  <c r="O36" i="1"/>
  <c r="O29" i="1"/>
  <c r="O30" i="1" s="1"/>
  <c r="D36" i="1"/>
  <c r="D29" i="1"/>
  <c r="D30" i="1" s="1"/>
  <c r="I36" i="1"/>
  <c r="I29" i="1"/>
  <c r="I30" i="1" s="1"/>
  <c r="T36" i="1"/>
  <c r="T29" i="1"/>
  <c r="T30" i="1" s="1"/>
  <c r="L36" i="1"/>
  <c r="L29" i="1"/>
  <c r="Q36" i="1"/>
  <c r="Q29" i="1"/>
  <c r="Q30" i="1" s="1"/>
  <c r="G36" i="1"/>
  <c r="G29" i="1"/>
  <c r="G30" i="1" s="1"/>
  <c r="E36" i="1"/>
  <c r="E29" i="1"/>
  <c r="E30" i="1" s="1"/>
  <c r="B28" i="1"/>
  <c r="B37" i="1" s="1"/>
  <c r="B29" i="1"/>
  <c r="B30" i="1" s="1"/>
  <c r="K36" i="1"/>
  <c r="C36" i="1"/>
  <c r="P36" i="1"/>
  <c r="P28" i="1"/>
  <c r="N37" i="1"/>
  <c r="S37" i="1"/>
  <c r="S38" i="1" s="1"/>
  <c r="J36" i="1"/>
  <c r="R28" i="1"/>
  <c r="R37" i="1" s="1"/>
  <c r="R38" i="1" s="1"/>
  <c r="C28" i="1"/>
  <c r="I28" i="1"/>
  <c r="Q28" i="1"/>
  <c r="D28" i="1"/>
  <c r="O28" i="1"/>
  <c r="G28" i="1"/>
  <c r="E28" i="1"/>
  <c r="L28" i="1"/>
  <c r="W28" i="1" s="1"/>
  <c r="M28" i="1"/>
  <c r="U28" i="1"/>
  <c r="U37" i="1" s="1"/>
  <c r="U38" i="1" s="1"/>
  <c r="T28" i="1"/>
  <c r="L30" i="1" l="1"/>
  <c r="W30" i="1" s="1"/>
  <c r="W29" i="1"/>
  <c r="F38" i="1"/>
  <c r="J37" i="1"/>
  <c r="J38" i="1" s="1"/>
  <c r="N38" i="1"/>
  <c r="K37" i="1"/>
  <c r="K38" i="1" s="1"/>
  <c r="T37" i="1"/>
  <c r="T38" i="1" s="1"/>
  <c r="O37" i="1"/>
  <c r="O38" i="1" s="1"/>
  <c r="B38" i="1"/>
  <c r="H38" i="1"/>
  <c r="D37" i="1"/>
  <c r="D38" i="1" s="1"/>
  <c r="Q37" i="1"/>
  <c r="Q38" i="1" s="1"/>
  <c r="L37" i="1"/>
  <c r="M37" i="1"/>
  <c r="M38" i="1" s="1"/>
  <c r="E37" i="1"/>
  <c r="E38" i="1" s="1"/>
  <c r="I37" i="1"/>
  <c r="I38" i="1" s="1"/>
  <c r="G37" i="1"/>
  <c r="G38" i="1" s="1"/>
  <c r="P37" i="1"/>
  <c r="P38" i="1" s="1"/>
  <c r="C37" i="1"/>
  <c r="C38" i="1" s="1"/>
  <c r="L38" i="1" l="1"/>
  <c r="W37" i="1"/>
</calcChain>
</file>

<file path=xl/sharedStrings.xml><?xml version="1.0" encoding="utf-8"?>
<sst xmlns="http://schemas.openxmlformats.org/spreadsheetml/2006/main" count="744" uniqueCount="99">
  <si>
    <t>L</t>
  </si>
  <si>
    <t>H0</t>
  </si>
  <si>
    <t>Q</t>
  </si>
  <si>
    <t>rho</t>
  </si>
  <si>
    <t>eta</t>
  </si>
  <si>
    <t>V0</t>
  </si>
  <si>
    <t>hf0</t>
  </si>
  <si>
    <t>q0</t>
  </si>
  <si>
    <t>eta0</t>
  </si>
  <si>
    <t>deltaeta</t>
  </si>
  <si>
    <t>deltaq</t>
  </si>
  <si>
    <t>Ass</t>
  </si>
  <si>
    <t>Ath</t>
  </si>
  <si>
    <t>M</t>
  </si>
  <si>
    <t>R</t>
  </si>
  <si>
    <t>alpha</t>
  </si>
  <si>
    <t>V02</t>
  </si>
  <si>
    <t>LA</t>
  </si>
  <si>
    <t>hf0/v02</t>
  </si>
  <si>
    <t>Ho-hf0</t>
  </si>
  <si>
    <t>1+q0/eta0deltaeta/deltaq</t>
  </si>
  <si>
    <t>2V02/2g</t>
  </si>
  <si>
    <t>2g</t>
  </si>
  <si>
    <t>A</t>
  </si>
  <si>
    <t>k1</t>
  </si>
  <si>
    <t>k2</t>
  </si>
  <si>
    <t>Qi</t>
  </si>
  <si>
    <t>Q-Qi</t>
  </si>
  <si>
    <t>Upper Kontum Air Cushion Surge Tank Design</t>
  </si>
  <si>
    <t>Headrace tunnel length</t>
  </si>
  <si>
    <t>m</t>
  </si>
  <si>
    <t>TBM diameter</t>
  </si>
  <si>
    <t>Friction factor</t>
  </si>
  <si>
    <t>Discharge</t>
  </si>
  <si>
    <t>m3/s</t>
  </si>
  <si>
    <t>HRW</t>
  </si>
  <si>
    <t>masl</t>
  </si>
  <si>
    <t>LRW</t>
  </si>
  <si>
    <t>Turbine level (pelton)</t>
  </si>
  <si>
    <t>ACC water level during HRW</t>
  </si>
  <si>
    <t>ACC pressure during HRW</t>
  </si>
  <si>
    <t>mWC</t>
  </si>
  <si>
    <t>Trykksjakt</t>
  </si>
  <si>
    <t>alphasjakt</t>
  </si>
  <si>
    <t>Hd0</t>
  </si>
  <si>
    <t>Rsjakt</t>
  </si>
  <si>
    <t>L1</t>
  </si>
  <si>
    <t>L2</t>
  </si>
  <si>
    <t>A1</t>
  </si>
  <si>
    <t>A2</t>
  </si>
  <si>
    <t>Ass2</t>
  </si>
  <si>
    <t>Q-Qi/Q</t>
  </si>
  <si>
    <t>Ath1,5</t>
  </si>
  <si>
    <t>116m</t>
  </si>
  <si>
    <t>MW</t>
  </si>
  <si>
    <t>Eta</t>
  </si>
  <si>
    <t>optimal</t>
  </si>
  <si>
    <t>q/qopt</t>
  </si>
  <si>
    <t>m^2</t>
  </si>
  <si>
    <t>mWc</t>
  </si>
  <si>
    <t>m^3/s</t>
  </si>
  <si>
    <t>m/s^2</t>
  </si>
  <si>
    <t>kg/m^3</t>
  </si>
  <si>
    <t>%</t>
  </si>
  <si>
    <t>m^4/3</t>
  </si>
  <si>
    <t>s^2/m</t>
  </si>
  <si>
    <t>m/s</t>
  </si>
  <si>
    <t>m^2/s^2</t>
  </si>
  <si>
    <t>m^3</t>
  </si>
  <si>
    <t>Kon Tum</t>
  </si>
  <si>
    <t>Torpa</t>
  </si>
  <si>
    <t>Kvinen</t>
  </si>
  <si>
    <t>Øvre magasin</t>
  </si>
  <si>
    <t>H</t>
  </si>
  <si>
    <t>Nedre magasin</t>
  </si>
  <si>
    <t>Øvre tunnel</t>
  </si>
  <si>
    <t>D</t>
  </si>
  <si>
    <t>h1</t>
  </si>
  <si>
    <t>h2</t>
  </si>
  <si>
    <t>Sjakt</t>
  </si>
  <si>
    <t>Nedstrøms 1</t>
  </si>
  <si>
    <t>Nedstrøms 2</t>
  </si>
  <si>
    <t>Francis</t>
  </si>
  <si>
    <t>Nedstrøms 3</t>
  </si>
  <si>
    <t>oppstrøms</t>
  </si>
  <si>
    <t>nedstrøms</t>
  </si>
  <si>
    <t>r</t>
  </si>
  <si>
    <t>20% opp og ned</t>
  </si>
  <si>
    <t>Ass2 % av Ath1,5</t>
  </si>
  <si>
    <t>LT</t>
  </si>
  <si>
    <t>AT</t>
  </si>
  <si>
    <t>Lshaft</t>
  </si>
  <si>
    <t>Ashaft</t>
  </si>
  <si>
    <t>ASvee</t>
  </si>
  <si>
    <t>Msjakt</t>
  </si>
  <si>
    <t>V02 sjakt</t>
  </si>
  <si>
    <t>AThoma</t>
  </si>
  <si>
    <t>AThoma'</t>
  </si>
  <si>
    <t>ASvee'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</si>
</sst>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\ %"/>
    <numFmt numFmtId="166" formatCode="0.0000"/>
    <numFmt numFmtId="167" formatCode="0.000"/>
    <numFmt numFmtId="168" formatCode="0.00000"/>
  </numFmts>
  <fonts count="6" x14ac:knownFonts="1">
    <font>
      <sz val="11"/>
      <color theme="1"/>
      <name val="Calibri"/>
      <family val="2"/>
      <scheme val="minor"/>
    </font>
    <font>
      <b/>
      <sz val="12.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.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0" applyNumberFormat="1"/>
    <xf numFmtId="1" fontId="0" fillId="0" borderId="0" xfId="0" applyNumberFormat="1"/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165" fontId="0" fillId="0" borderId="0" xfId="1" applyNumberFormat="1" applyFont="1"/>
    <xf numFmtId="2" fontId="0" fillId="0" borderId="0" xfId="0" applyNumberFormat="1"/>
    <xf numFmtId="164" fontId="5" fillId="0" borderId="0" xfId="0" applyNumberFormat="1" applyFont="1"/>
    <xf numFmtId="0" fontId="5" fillId="0" borderId="0" xfId="0" applyFont="1"/>
    <xf numFmtId="1" fontId="5" fillId="0" borderId="0" xfId="0" applyNumberFormat="1" applyFont="1"/>
    <xf numFmtId="9" fontId="5" fillId="0" borderId="0" xfId="1" applyFont="1"/>
    <xf numFmtId="2" fontId="5" fillId="0" borderId="0" xfId="0" applyNumberFormat="1" applyFont="1"/>
    <xf numFmtId="166" fontId="0" fillId="0" borderId="0" xfId="0" applyNumberFormat="1"/>
    <xf numFmtId="164" fontId="0" fillId="0" borderId="0" xfId="0" applyNumberFormat="1" applyFont="1"/>
    <xf numFmtId="167" fontId="5" fillId="0" borderId="0" xfId="0" applyNumberFormat="1" applyFont="1"/>
    <xf numFmtId="167" fontId="0" fillId="0" borderId="0" xfId="0" applyNumberFormat="1"/>
    <xf numFmtId="166" fontId="5" fillId="0" borderId="0" xfId="0" applyNumberFormat="1" applyFont="1"/>
    <xf numFmtId="168" fontId="0" fillId="0" borderId="0" xfId="0" applyNumberFormat="1"/>
    <xf numFmtId="168" fontId="5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'L1'!$A$29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'L1'!$B$29:$Y$29</c:f>
              <c:numCache>
                <c:formatCode>0.0</c:formatCode>
                <c:ptCount val="24"/>
                <c:pt idx="0">
                  <c:v>12.591356555779027</c:v>
                </c:pt>
                <c:pt idx="1">
                  <c:v>12.595443830866172</c:v>
                </c:pt>
                <c:pt idx="2">
                  <c:v>12.599533760352339</c:v>
                </c:pt>
                <c:pt idx="3">
                  <c:v>12.603626346824138</c:v>
                </c:pt>
                <c:pt idx="4">
                  <c:v>12.607721592871542</c:v>
                </c:pt>
                <c:pt idx="5">
                  <c:v>12.611819501087885</c:v>
                </c:pt>
                <c:pt idx="6">
                  <c:v>12.615920074069882</c:v>
                </c:pt>
                <c:pt idx="7">
                  <c:v>12.620023314417622</c:v>
                </c:pt>
                <c:pt idx="8">
                  <c:v>12.624129224734578</c:v>
                </c:pt>
                <c:pt idx="9">
                  <c:v>12.628237807627613</c:v>
                </c:pt>
                <c:pt idx="10" formatCode="0.00">
                  <c:v>12.632349065706981</c:v>
                </c:pt>
                <c:pt idx="11">
                  <c:v>12.636463001586344</c:v>
                </c:pt>
                <c:pt idx="12">
                  <c:v>12.640579617882764</c:v>
                </c:pt>
                <c:pt idx="13">
                  <c:v>12.644698917216715</c:v>
                </c:pt>
                <c:pt idx="14">
                  <c:v>12.648820902212091</c:v>
                </c:pt>
                <c:pt idx="15">
                  <c:v>12.652945575496203</c:v>
                </c:pt>
                <c:pt idx="16">
                  <c:v>12.657072939699797</c:v>
                </c:pt>
                <c:pt idx="17">
                  <c:v>12.661202997457043</c:v>
                </c:pt>
                <c:pt idx="18">
                  <c:v>12.665335751405562</c:v>
                </c:pt>
                <c:pt idx="19">
                  <c:v>12.669471204186417</c:v>
                </c:pt>
                <c:pt idx="20">
                  <c:v>12.673609358444111</c:v>
                </c:pt>
                <c:pt idx="21" formatCode="0.00000">
                  <c:v>3.2662407065000443E-3</c:v>
                </c:pt>
                <c:pt idx="22" formatCode="0.00000">
                  <c:v>-3.2450425265112123E-3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AC-4A02-810F-53569EC96FF5}"/>
            </c:ext>
          </c:extLst>
        </c:ser>
        <c:ser>
          <c:idx val="3"/>
          <c:order val="1"/>
          <c:tx>
            <c:strRef>
              <c:f>'L1'!$A$30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'L1'!$B$30:$Y$30</c:f>
              <c:numCache>
                <c:formatCode>0.0</c:formatCode>
                <c:ptCount val="24"/>
                <c:pt idx="0">
                  <c:v>18.88703483366854</c:v>
                </c:pt>
                <c:pt idx="1">
                  <c:v>18.893165746299257</c:v>
                </c:pt>
                <c:pt idx="2">
                  <c:v>18.899300640528509</c:v>
                </c:pt>
                <c:pt idx="3">
                  <c:v>18.905439520236207</c:v>
                </c:pt>
                <c:pt idx="4">
                  <c:v>18.911582389307313</c:v>
                </c:pt>
                <c:pt idx="5">
                  <c:v>18.917729251631826</c:v>
                </c:pt>
                <c:pt idx="6">
                  <c:v>18.923880111104822</c:v>
                </c:pt>
                <c:pt idx="7">
                  <c:v>18.930034971626434</c:v>
                </c:pt>
                <c:pt idx="8">
                  <c:v>18.936193837101868</c:v>
                </c:pt>
                <c:pt idx="9">
                  <c:v>18.94235671144142</c:v>
                </c:pt>
                <c:pt idx="10" formatCode="0.00">
                  <c:v>18.94852359856047</c:v>
                </c:pt>
                <c:pt idx="11">
                  <c:v>18.954694502379517</c:v>
                </c:pt>
                <c:pt idx="12">
                  <c:v>18.960869426824146</c:v>
                </c:pt>
                <c:pt idx="13">
                  <c:v>18.967048375825073</c:v>
                </c:pt>
                <c:pt idx="14">
                  <c:v>18.973231353318134</c:v>
                </c:pt>
                <c:pt idx="15">
                  <c:v>18.979418363244303</c:v>
                </c:pt>
                <c:pt idx="16">
                  <c:v>18.985609409549696</c:v>
                </c:pt>
                <c:pt idx="17">
                  <c:v>18.991804496185566</c:v>
                </c:pt>
                <c:pt idx="18">
                  <c:v>18.998003627108343</c:v>
                </c:pt>
                <c:pt idx="19">
                  <c:v>19.004206806279626</c:v>
                </c:pt>
                <c:pt idx="20">
                  <c:v>19.010414037666166</c:v>
                </c:pt>
                <c:pt idx="21" formatCode="0.00000">
                  <c:v>3.2662407065000912E-3</c:v>
                </c:pt>
                <c:pt idx="22" formatCode="0.00000">
                  <c:v>-3.2450425265112127E-3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AC-4A02-810F-53569EC96FF5}"/>
            </c:ext>
          </c:extLst>
        </c:ser>
        <c:ser>
          <c:idx val="2"/>
          <c:order val="2"/>
          <c:tx>
            <c:strRef>
              <c:f>'L1'!$A$28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'L1'!$B$4:$V$4</c:f>
              <c:numCache>
                <c:formatCode>0.0</c:formatCode>
                <c:ptCount val="21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'L1'!$B$28:$V$28</c:f>
              <c:numCache>
                <c:formatCode>0.0</c:formatCode>
                <c:ptCount val="21"/>
                <c:pt idx="0" formatCode="0.00">
                  <c:v>12.396134830241127</c:v>
                </c:pt>
                <c:pt idx="1">
                  <c:v>12.404788778993595</c:v>
                </c:pt>
                <c:pt idx="2">
                  <c:v>12.413230976032576</c:v>
                </c:pt>
                <c:pt idx="3">
                  <c:v>12.421476169154326</c:v>
                </c:pt>
                <c:pt idx="4">
                  <c:v>12.429537784362452</c:v>
                </c:pt>
                <c:pt idx="5">
                  <c:v>12.437428070732567</c:v>
                </c:pt>
                <c:pt idx="6">
                  <c:v>12.445158226633609</c:v>
                </c:pt>
                <c:pt idx="7">
                  <c:v>12.452738510046133</c:v>
                </c:pt>
                <c:pt idx="8">
                  <c:v>12.46017833526715</c:v>
                </c:pt>
                <c:pt idx="9">
                  <c:v>12.467486357921974</c:v>
                </c:pt>
                <c:pt idx="10" formatCode="0.00">
                  <c:v>12.474670549899876</c:v>
                </c:pt>
                <c:pt idx="11">
                  <c:v>12.48173826558004</c:v>
                </c:pt>
                <c:pt idx="12">
                  <c:v>12.488696300506263</c:v>
                </c:pt>
                <c:pt idx="13">
                  <c:v>12.495550943496353</c:v>
                </c:pt>
                <c:pt idx="14">
                  <c:v>12.502308023027394</c:v>
                </c:pt>
                <c:pt idx="15">
                  <c:v>12.508972948617469</c:v>
                </c:pt>
                <c:pt idx="16">
                  <c:v>12.51555074782223</c:v>
                </c:pt>
                <c:pt idx="17">
                  <c:v>12.522046099379166</c:v>
                </c:pt>
                <c:pt idx="18">
                  <c:v>12.528463362959489</c:v>
                </c:pt>
                <c:pt idx="19">
                  <c:v>12.534806605925981</c:v>
                </c:pt>
                <c:pt idx="20">
                  <c:v>12.541079627442482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77-4AAF-9C2D-54C94841D73F}"/>
            </c:ext>
          </c:extLst>
        </c:ser>
        <c:ser>
          <c:idx val="0"/>
          <c:order val="3"/>
          <c:tx>
            <c:strRef>
              <c:f>'L1'!$A$37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'L1'!$B$4:$Y$4</c:f>
              <c:numCache>
                <c:formatCode>0.0</c:formatCode>
                <c:ptCount val="24"/>
                <c:pt idx="0">
                  <c:v>8000</c:v>
                </c:pt>
                <c:pt idx="1">
                  <c:v>8200</c:v>
                </c:pt>
                <c:pt idx="2">
                  <c:v>8400</c:v>
                </c:pt>
                <c:pt idx="3">
                  <c:v>8600</c:v>
                </c:pt>
                <c:pt idx="4">
                  <c:v>8800</c:v>
                </c:pt>
                <c:pt idx="5">
                  <c:v>9000</c:v>
                </c:pt>
                <c:pt idx="6">
                  <c:v>9200</c:v>
                </c:pt>
                <c:pt idx="7">
                  <c:v>9400</c:v>
                </c:pt>
                <c:pt idx="8">
                  <c:v>9600</c:v>
                </c:pt>
                <c:pt idx="9">
                  <c:v>9800</c:v>
                </c:pt>
                <c:pt idx="10">
                  <c:v>10000</c:v>
                </c:pt>
                <c:pt idx="11">
                  <c:v>10200</c:v>
                </c:pt>
                <c:pt idx="12">
                  <c:v>10400</c:v>
                </c:pt>
                <c:pt idx="13">
                  <c:v>10600</c:v>
                </c:pt>
                <c:pt idx="14">
                  <c:v>10800</c:v>
                </c:pt>
                <c:pt idx="15">
                  <c:v>11000</c:v>
                </c:pt>
                <c:pt idx="16">
                  <c:v>11200</c:v>
                </c:pt>
                <c:pt idx="17">
                  <c:v>11400</c:v>
                </c:pt>
                <c:pt idx="18">
                  <c:v>11600</c:v>
                </c:pt>
                <c:pt idx="19">
                  <c:v>11800</c:v>
                </c:pt>
                <c:pt idx="20">
                  <c:v>12000</c:v>
                </c:pt>
              </c:numCache>
            </c:numRef>
          </c:xVal>
          <c:yVal>
            <c:numRef>
              <c:f>'L1'!$B$37:$Y$37</c:f>
              <c:numCache>
                <c:formatCode>0.0</c:formatCode>
                <c:ptCount val="24"/>
                <c:pt idx="0">
                  <c:v>13.668091461342078</c:v>
                </c:pt>
                <c:pt idx="1">
                  <c:v>13.647316545314638</c:v>
                </c:pt>
                <c:pt idx="2">
                  <c:v>13.627711989615973</c:v>
                </c:pt>
                <c:pt idx="3">
                  <c:v>13.609197491568102</c:v>
                </c:pt>
                <c:pt idx="4">
                  <c:v>13.591699947254332</c:v>
                </c:pt>
                <c:pt idx="5">
                  <c:v>13.575152662558031</c:v>
                </c:pt>
                <c:pt idx="6">
                  <c:v>13.559494665737043</c:v>
                </c:pt>
                <c:pt idx="7">
                  <c:v>13.544670106608812</c:v>
                </c:pt>
                <c:pt idx="8">
                  <c:v>13.530627729876972</c:v>
                </c:pt>
                <c:pt idx="9">
                  <c:v>13.517320412140556</c:v>
                </c:pt>
                <c:pt idx="10" formatCode="0.00">
                  <c:v>13.504704753779668</c:v>
                </c:pt>
                <c:pt idx="11">
                  <c:v>13.492740718276368</c:v>
                </c:pt>
                <c:pt idx="12">
                  <c:v>13.481391312660596</c:v>
                </c:pt>
                <c:pt idx="13">
                  <c:v>13.470622303712641</c:v>
                </c:pt>
                <c:pt idx="14">
                  <c:v>13.460401965339644</c:v>
                </c:pt>
                <c:pt idx="15">
                  <c:v>13.450700853203074</c:v>
                </c:pt>
                <c:pt idx="16">
                  <c:v>13.441491603228018</c:v>
                </c:pt>
                <c:pt idx="17">
                  <c:v>13.432748751093232</c:v>
                </c:pt>
                <c:pt idx="18">
                  <c:v>13.424448570196521</c:v>
                </c:pt>
                <c:pt idx="19">
                  <c:v>13.416568925926464</c:v>
                </c:pt>
                <c:pt idx="20">
                  <c:v>13.409089144357406</c:v>
                </c:pt>
                <c:pt idx="21" formatCode="0.00000">
                  <c:v>-7.0801702936527907E-3</c:v>
                </c:pt>
                <c:pt idx="22" formatCode="0.00000">
                  <c:v>1.2098502747102358E-2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AC-4A02-810F-53569EC96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5001056"/>
        <c:axId val="-635003232"/>
      </c:scatterChart>
      <c:valAx>
        <c:axId val="-635001056"/>
        <c:scaling>
          <c:orientation val="minMax"/>
          <c:max val="12000"/>
          <c:min val="8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Headrace Tunnel Length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5003232"/>
        <c:crosses val="autoZero"/>
        <c:crossBetween val="midCat"/>
      </c:valAx>
      <c:valAx>
        <c:axId val="-635003232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Headrace </a:t>
                </a:r>
                <a:r>
                  <a:rPr lang="en-US"/>
                  <a:t>Surge Tank Area (m</a:t>
                </a:r>
                <a:r>
                  <a:rPr lang="en-US" baseline="30000"/>
                  <a:t>2</a:t>
                </a:r>
                <a:r>
                  <a:rPr lang="en-US" baseline="0"/>
                  <a:t>)</a:t>
                </a:r>
                <a:endParaRPr lang="en-US" baseline="300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5001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1519037037037025"/>
          <c:y val="8.4666666666666668E-2"/>
          <c:w val="0.16475925925925927"/>
          <c:h val="0.238126666666666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Kvinen!$C$2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Kvinen!$F$3:$F$26</c:f>
              <c:numCache>
                <c:formatCode>General</c:formatCode>
                <c:ptCount val="24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  <c:pt idx="23">
                  <c:v>1.1599999999999999</c:v>
                </c:pt>
              </c:numCache>
            </c:numRef>
          </c:xVal>
          <c:yVal>
            <c:numRef>
              <c:f>Kvinen!$D$3:$D$26</c:f>
              <c:numCache>
                <c:formatCode>0.0\ %</c:formatCode>
                <c:ptCount val="24"/>
                <c:pt idx="0">
                  <c:v>0.90400000000000003</c:v>
                </c:pt>
                <c:pt idx="1">
                  <c:v>0.90900000000000003</c:v>
                </c:pt>
                <c:pt idx="2">
                  <c:v>0.91400000000000003</c:v>
                </c:pt>
                <c:pt idx="3">
                  <c:v>0.91799999999999993</c:v>
                </c:pt>
                <c:pt idx="4">
                  <c:v>0.92200000000000004</c:v>
                </c:pt>
                <c:pt idx="5">
                  <c:v>0.92599999999999993</c:v>
                </c:pt>
                <c:pt idx="6">
                  <c:v>0.93</c:v>
                </c:pt>
                <c:pt idx="7">
                  <c:v>0.9325</c:v>
                </c:pt>
                <c:pt idx="8">
                  <c:v>0.93569999999999998</c:v>
                </c:pt>
                <c:pt idx="9">
                  <c:v>0.93799999999999994</c:v>
                </c:pt>
                <c:pt idx="10">
                  <c:v>0.9405</c:v>
                </c:pt>
                <c:pt idx="11">
                  <c:v>0.94220000000000004</c:v>
                </c:pt>
                <c:pt idx="12">
                  <c:v>0.94400000000000006</c:v>
                </c:pt>
                <c:pt idx="13">
                  <c:v>0.9456</c:v>
                </c:pt>
                <c:pt idx="14">
                  <c:v>0.94599999999999995</c:v>
                </c:pt>
                <c:pt idx="15">
                  <c:v>0.94650000000000001</c:v>
                </c:pt>
                <c:pt idx="16">
                  <c:v>0.94620000000000004</c:v>
                </c:pt>
                <c:pt idx="17">
                  <c:v>0.94550000000000001</c:v>
                </c:pt>
                <c:pt idx="18">
                  <c:v>0.94400000000000006</c:v>
                </c:pt>
                <c:pt idx="19">
                  <c:v>0.94099999999999995</c:v>
                </c:pt>
                <c:pt idx="20">
                  <c:v>0.93700000000000006</c:v>
                </c:pt>
                <c:pt idx="21">
                  <c:v>0.93200000000000005</c:v>
                </c:pt>
                <c:pt idx="22">
                  <c:v>0.92400000000000004</c:v>
                </c:pt>
                <c:pt idx="23">
                  <c:v>0.91599999999999993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25-424B-98C4-06C4134A0CB8}"/>
            </c:ext>
          </c:extLst>
        </c:ser>
        <c:ser>
          <c:idx val="1"/>
          <c:order val="1"/>
          <c:tx>
            <c:v>qopt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Kvinen!$O$3:$O$25</c:f>
              <c:numCache>
                <c:formatCode>General</c:formatCode>
                <c:ptCount val="2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</c:numCache>
            </c:numRef>
          </c:xVal>
          <c:yVal>
            <c:numRef>
              <c:f>Kvinen!$P$3:$P$25</c:f>
              <c:numCache>
                <c:formatCode>General</c:formatCode>
                <c:ptCount val="23"/>
                <c:pt idx="0">
                  <c:v>0.8</c:v>
                </c:pt>
                <c:pt idx="1">
                  <c:v>0.81</c:v>
                </c:pt>
                <c:pt idx="2">
                  <c:v>0.82</c:v>
                </c:pt>
                <c:pt idx="3">
                  <c:v>0.83</c:v>
                </c:pt>
                <c:pt idx="4">
                  <c:v>0.84</c:v>
                </c:pt>
                <c:pt idx="5">
                  <c:v>0.85</c:v>
                </c:pt>
                <c:pt idx="6">
                  <c:v>0.86</c:v>
                </c:pt>
                <c:pt idx="7">
                  <c:v>0.87</c:v>
                </c:pt>
                <c:pt idx="8">
                  <c:v>0.88</c:v>
                </c:pt>
                <c:pt idx="9">
                  <c:v>0.89</c:v>
                </c:pt>
                <c:pt idx="10">
                  <c:v>0.9</c:v>
                </c:pt>
                <c:pt idx="11">
                  <c:v>0.91</c:v>
                </c:pt>
                <c:pt idx="12">
                  <c:v>0.92</c:v>
                </c:pt>
                <c:pt idx="13">
                  <c:v>0.93</c:v>
                </c:pt>
                <c:pt idx="14">
                  <c:v>0.94</c:v>
                </c:pt>
                <c:pt idx="15">
                  <c:v>0.94650000000000001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25-424B-98C4-06C4134A0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2900240"/>
        <c:axId val="-602906224"/>
      </c:scatterChart>
      <c:valAx>
        <c:axId val="-602900240"/>
        <c:scaling>
          <c:orientation val="minMax"/>
          <c:max val="1.1500000000000001"/>
          <c:min val="0.7000000000000000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Partial load Q/Qopt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2906224"/>
        <c:crosses val="autoZero"/>
        <c:crossBetween val="midCat"/>
      </c:valAx>
      <c:valAx>
        <c:axId val="-602906224"/>
        <c:scaling>
          <c:orientation val="minMax"/>
          <c:max val="0.95000000000000007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Turbine</a:t>
                </a:r>
                <a:r>
                  <a:rPr lang="en-US" baseline="0"/>
                  <a:t> efficiency (</a:t>
                </a:r>
                <a:r>
                  <a:rPr lang="en-CA" sz="1000" b="0" i="0" u="none" strike="noStrike" baseline="0">
                    <a:effectLst/>
                  </a:rPr>
                  <a:t>η)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\ 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290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ee!$A$7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ee!$B$6:$AU$6</c:f>
              <c:numCache>
                <c:formatCode>General</c:formatCode>
                <c:ptCount val="46"/>
                <c:pt idx="0">
                  <c:v>0.42499999999999999</c:v>
                </c:pt>
                <c:pt idx="1">
                  <c:v>0.45</c:v>
                </c:pt>
                <c:pt idx="2">
                  <c:v>0.47499999999999998</c:v>
                </c:pt>
                <c:pt idx="3">
                  <c:v>0.5</c:v>
                </c:pt>
                <c:pt idx="4">
                  <c:v>0.52500000000000002</c:v>
                </c:pt>
                <c:pt idx="5">
                  <c:v>0.55000000000000004</c:v>
                </c:pt>
                <c:pt idx="6">
                  <c:v>0.57499999999999996</c:v>
                </c:pt>
                <c:pt idx="7">
                  <c:v>0.6</c:v>
                </c:pt>
                <c:pt idx="8">
                  <c:v>0.625</c:v>
                </c:pt>
                <c:pt idx="9">
                  <c:v>0.65</c:v>
                </c:pt>
                <c:pt idx="10">
                  <c:v>0.67500000000000004</c:v>
                </c:pt>
                <c:pt idx="11">
                  <c:v>0.7</c:v>
                </c:pt>
                <c:pt idx="12">
                  <c:v>0.72499999999999998</c:v>
                </c:pt>
                <c:pt idx="13">
                  <c:v>0.75</c:v>
                </c:pt>
                <c:pt idx="14">
                  <c:v>0.77500000000000002</c:v>
                </c:pt>
                <c:pt idx="15">
                  <c:v>0.8</c:v>
                </c:pt>
                <c:pt idx="16">
                  <c:v>0.82499999999999996</c:v>
                </c:pt>
                <c:pt idx="17">
                  <c:v>0.85</c:v>
                </c:pt>
                <c:pt idx="18">
                  <c:v>0.875</c:v>
                </c:pt>
                <c:pt idx="19">
                  <c:v>0.9</c:v>
                </c:pt>
                <c:pt idx="20">
                  <c:v>0.92500000000000004</c:v>
                </c:pt>
                <c:pt idx="21">
                  <c:v>0.95</c:v>
                </c:pt>
                <c:pt idx="22">
                  <c:v>0.97499999999999998</c:v>
                </c:pt>
                <c:pt idx="23">
                  <c:v>1</c:v>
                </c:pt>
                <c:pt idx="24">
                  <c:v>1.0249999999999999</c:v>
                </c:pt>
                <c:pt idx="25">
                  <c:v>1.05</c:v>
                </c:pt>
                <c:pt idx="26">
                  <c:v>1.075</c:v>
                </c:pt>
                <c:pt idx="27">
                  <c:v>1.1000000000000001</c:v>
                </c:pt>
                <c:pt idx="28">
                  <c:v>1.125</c:v>
                </c:pt>
                <c:pt idx="29">
                  <c:v>1.1499999999999999</c:v>
                </c:pt>
                <c:pt idx="30">
                  <c:v>1.175</c:v>
                </c:pt>
                <c:pt idx="31">
                  <c:v>1.2</c:v>
                </c:pt>
                <c:pt idx="32">
                  <c:v>1.2250000000000001</c:v>
                </c:pt>
                <c:pt idx="33">
                  <c:v>1.25</c:v>
                </c:pt>
                <c:pt idx="34">
                  <c:v>1.2749999999999999</c:v>
                </c:pt>
                <c:pt idx="35">
                  <c:v>1.3</c:v>
                </c:pt>
                <c:pt idx="36">
                  <c:v>1.325</c:v>
                </c:pt>
                <c:pt idx="37">
                  <c:v>1.35</c:v>
                </c:pt>
                <c:pt idx="38">
                  <c:v>1.375</c:v>
                </c:pt>
                <c:pt idx="39">
                  <c:v>1.4</c:v>
                </c:pt>
                <c:pt idx="40">
                  <c:v>1.425</c:v>
                </c:pt>
                <c:pt idx="41">
                  <c:v>1.45</c:v>
                </c:pt>
                <c:pt idx="42">
                  <c:v>1.4750000000000001</c:v>
                </c:pt>
                <c:pt idx="43">
                  <c:v>1.5</c:v>
                </c:pt>
                <c:pt idx="44">
                  <c:v>1.5249999999999999</c:v>
                </c:pt>
                <c:pt idx="45">
                  <c:v>1.55</c:v>
                </c:pt>
              </c:numCache>
            </c:numRef>
          </c:xVal>
          <c:yVal>
            <c:numRef>
              <c:f>ee!$B$7:$AU$7</c:f>
              <c:numCache>
                <c:formatCode>General</c:formatCode>
                <c:ptCount val="46"/>
                <c:pt idx="0">
                  <c:v>94451</c:v>
                </c:pt>
                <c:pt idx="1">
                  <c:v>96201</c:v>
                </c:pt>
                <c:pt idx="2">
                  <c:v>98051</c:v>
                </c:pt>
                <c:pt idx="3">
                  <c:v>100001</c:v>
                </c:pt>
                <c:pt idx="4">
                  <c:v>102051</c:v>
                </c:pt>
                <c:pt idx="5">
                  <c:v>104201</c:v>
                </c:pt>
                <c:pt idx="6">
                  <c:v>106451</c:v>
                </c:pt>
                <c:pt idx="7">
                  <c:v>108801</c:v>
                </c:pt>
                <c:pt idx="8">
                  <c:v>111251</c:v>
                </c:pt>
                <c:pt idx="9">
                  <c:v>113801</c:v>
                </c:pt>
                <c:pt idx="10">
                  <c:v>116451</c:v>
                </c:pt>
                <c:pt idx="11">
                  <c:v>119201</c:v>
                </c:pt>
                <c:pt idx="12">
                  <c:v>122051</c:v>
                </c:pt>
                <c:pt idx="13">
                  <c:v>125001</c:v>
                </c:pt>
                <c:pt idx="14">
                  <c:v>128051</c:v>
                </c:pt>
                <c:pt idx="15">
                  <c:v>131201</c:v>
                </c:pt>
                <c:pt idx="16">
                  <c:v>134451</c:v>
                </c:pt>
                <c:pt idx="17">
                  <c:v>137801</c:v>
                </c:pt>
                <c:pt idx="18">
                  <c:v>141251</c:v>
                </c:pt>
                <c:pt idx="19">
                  <c:v>144801</c:v>
                </c:pt>
                <c:pt idx="20">
                  <c:v>148451</c:v>
                </c:pt>
                <c:pt idx="21">
                  <c:v>152201</c:v>
                </c:pt>
                <c:pt idx="22">
                  <c:v>156051</c:v>
                </c:pt>
                <c:pt idx="23">
                  <c:v>160001</c:v>
                </c:pt>
                <c:pt idx="24">
                  <c:v>164051</c:v>
                </c:pt>
                <c:pt idx="25">
                  <c:v>168201</c:v>
                </c:pt>
                <c:pt idx="26">
                  <c:v>172451</c:v>
                </c:pt>
                <c:pt idx="27">
                  <c:v>176801</c:v>
                </c:pt>
                <c:pt idx="28">
                  <c:v>181251</c:v>
                </c:pt>
                <c:pt idx="29">
                  <c:v>185801</c:v>
                </c:pt>
                <c:pt idx="30">
                  <c:v>190451</c:v>
                </c:pt>
                <c:pt idx="31">
                  <c:v>195201</c:v>
                </c:pt>
                <c:pt idx="32">
                  <c:v>200051</c:v>
                </c:pt>
                <c:pt idx="33">
                  <c:v>205001</c:v>
                </c:pt>
                <c:pt idx="34">
                  <c:v>210051</c:v>
                </c:pt>
                <c:pt idx="35">
                  <c:v>215201</c:v>
                </c:pt>
                <c:pt idx="36">
                  <c:v>220451</c:v>
                </c:pt>
                <c:pt idx="37">
                  <c:v>225801</c:v>
                </c:pt>
                <c:pt idx="38">
                  <c:v>231251</c:v>
                </c:pt>
                <c:pt idx="39">
                  <c:v>236801</c:v>
                </c:pt>
                <c:pt idx="40">
                  <c:v>242451</c:v>
                </c:pt>
                <c:pt idx="41">
                  <c:v>248201</c:v>
                </c:pt>
                <c:pt idx="42">
                  <c:v>254051</c:v>
                </c:pt>
                <c:pt idx="43">
                  <c:v>260001</c:v>
                </c:pt>
                <c:pt idx="44">
                  <c:v>266051</c:v>
                </c:pt>
                <c:pt idx="45">
                  <c:v>272201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BD-4465-A5D7-64F500DA7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2899696"/>
        <c:axId val="-602896432"/>
      </c:scatterChart>
      <c:valAx>
        <c:axId val="-602899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2896432"/>
        <c:crosses val="autoZero"/>
        <c:crossBetween val="midCat"/>
      </c:valAx>
      <c:valAx>
        <c:axId val="-60289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2899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'A1'!$A$29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'A1'!$B$29:$Y$29</c:f>
              <c:numCache>
                <c:formatCode>0.0</c:formatCode>
                <c:ptCount val="24"/>
                <c:pt idx="0">
                  <c:v>10.755431418380843</c:v>
                </c:pt>
                <c:pt idx="1">
                  <c:v>11.313901568876485</c:v>
                </c:pt>
                <c:pt idx="2">
                  <c:v>11.886240334452388</c:v>
                </c:pt>
                <c:pt idx="3">
                  <c:v>12.472162380595909</c:v>
                </c:pt>
                <c:pt idx="4">
                  <c:v>13.071411274397887</c:v>
                </c:pt>
                <c:pt idx="5">
                  <c:v>13.68375465997957</c:v>
                </c:pt>
                <c:pt idx="6">
                  <c:v>14.308980458576867</c:v>
                </c:pt>
                <c:pt idx="7">
                  <c:v>14.946893839786917</c:v>
                </c:pt>
                <c:pt idx="8">
                  <c:v>15.597314780668938</c:v>
                </c:pt>
                <c:pt idx="9">
                  <c:v>16.260076078316199</c:v>
                </c:pt>
                <c:pt idx="10">
                  <c:v>16.93502171612192</c:v>
                </c:pt>
                <c:pt idx="11">
                  <c:v>17.622005508775093</c:v>
                </c:pt>
                <c:pt idx="12">
                  <c:v>18.320889969038848</c:v>
                </c:pt>
                <c:pt idx="13">
                  <c:v>19.031545352601466</c:v>
                </c:pt>
                <c:pt idx="14">
                  <c:v>19.753848847123972</c:v>
                </c:pt>
                <c:pt idx="15">
                  <c:v>20.487683878989007</c:v>
                </c:pt>
                <c:pt idx="16">
                  <c:v>21.232939516849974</c:v>
                </c:pt>
                <c:pt idx="17">
                  <c:v>21.989509955358432</c:v>
                </c:pt>
                <c:pt idx="18">
                  <c:v>22.757294065749289</c:v>
                </c:pt>
                <c:pt idx="19">
                  <c:v>23.536195002531048</c:v>
                </c:pt>
                <c:pt idx="20">
                  <c:v>24.326119857541844</c:v>
                </c:pt>
                <c:pt idx="21" formatCode="0.000">
                  <c:v>0.43643865743518329</c:v>
                </c:pt>
                <c:pt idx="22" formatCode="0.000">
                  <c:v>-0.36490005158116734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7B-4743-BEB0-FFA0DF449547}"/>
            </c:ext>
          </c:extLst>
        </c:ser>
        <c:ser>
          <c:idx val="3"/>
          <c:order val="1"/>
          <c:tx>
            <c:strRef>
              <c:f>'A1'!$A$30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'A1'!$B$30:$Y$30</c:f>
              <c:numCache>
                <c:formatCode>0.0</c:formatCode>
                <c:ptCount val="24"/>
                <c:pt idx="0">
                  <c:v>16.133147127571263</c:v>
                </c:pt>
                <c:pt idx="1">
                  <c:v>16.970852353314726</c:v>
                </c:pt>
                <c:pt idx="2">
                  <c:v>17.829360501678583</c:v>
                </c:pt>
                <c:pt idx="3">
                  <c:v>18.708243570893863</c:v>
                </c:pt>
                <c:pt idx="4">
                  <c:v>19.60711691159683</c:v>
                </c:pt>
                <c:pt idx="5">
                  <c:v>20.525631989969355</c:v>
                </c:pt>
                <c:pt idx="6">
                  <c:v>21.4634706878653</c:v>
                </c:pt>
                <c:pt idx="7">
                  <c:v>22.420340759680375</c:v>
                </c:pt>
                <c:pt idx="8">
                  <c:v>23.395972171003407</c:v>
                </c:pt>
                <c:pt idx="9">
                  <c:v>24.390114117474297</c:v>
                </c:pt>
                <c:pt idx="10">
                  <c:v>25.402532574182878</c:v>
                </c:pt>
                <c:pt idx="11">
                  <c:v>26.433008263162641</c:v>
                </c:pt>
                <c:pt idx="12">
                  <c:v>27.481334953558274</c:v>
                </c:pt>
                <c:pt idx="13">
                  <c:v>28.547318028902197</c:v>
                </c:pt>
                <c:pt idx="14">
                  <c:v>29.630773270685957</c:v>
                </c:pt>
                <c:pt idx="15">
                  <c:v>30.731525818483512</c:v>
                </c:pt>
                <c:pt idx="16">
                  <c:v>31.849409275274962</c:v>
                </c:pt>
                <c:pt idx="17">
                  <c:v>32.98426493303765</c:v>
                </c:pt>
                <c:pt idx="18">
                  <c:v>34.135941098623931</c:v>
                </c:pt>
                <c:pt idx="19">
                  <c:v>35.304292503796574</c:v>
                </c:pt>
                <c:pt idx="20">
                  <c:v>36.489179786312768</c:v>
                </c:pt>
                <c:pt idx="21" formatCode="0.000">
                  <c:v>0.43643865743518345</c:v>
                </c:pt>
                <c:pt idx="22" formatCode="0.000">
                  <c:v>-0.36490005158116728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57B-4743-BEB0-FFA0DF449547}"/>
            </c:ext>
          </c:extLst>
        </c:ser>
        <c:ser>
          <c:idx val="2"/>
          <c:order val="2"/>
          <c:tx>
            <c:strRef>
              <c:f>'A1'!$A$28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'A1'!$B$5:$V$5</c:f>
              <c:numCache>
                <c:formatCode>0.0</c:formatCode>
                <c:ptCount val="21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'A1'!$B$28:$V$28</c:f>
              <c:numCache>
                <c:formatCode>0.0</c:formatCode>
                <c:ptCount val="21"/>
                <c:pt idx="0">
                  <c:v>10.640822746813363</c:v>
                </c:pt>
                <c:pt idx="1">
                  <c:v>11.191207277906541</c:v>
                </c:pt>
                <c:pt idx="2">
                  <c:v>11.755086291794832</c:v>
                </c:pt>
                <c:pt idx="3">
                  <c:v>12.332172538713774</c:v>
                </c:pt>
                <c:pt idx="4">
                  <c:v>12.922207446072569</c:v>
                </c:pt>
                <c:pt idx="5">
                  <c:v>13.524956353133653</c:v>
                </c:pt>
                <c:pt idx="6">
                  <c:v>14.140204755594697</c:v>
                </c:pt>
                <c:pt idx="7">
                  <c:v>14.767755310553007</c:v>
                </c:pt>
                <c:pt idx="8">
                  <c:v>15.407425421354082</c:v>
                </c:pt>
                <c:pt idx="9">
                  <c:v>16.059045269954964</c:v>
                </c:pt>
                <c:pt idx="10">
                  <c:v>16.722456198486121</c:v>
                </c:pt>
                <c:pt idx="11">
                  <c:v>17.397509366120055</c:v>
                </c:pt>
                <c:pt idx="12">
                  <c:v>18.084064625094666</c:v>
                </c:pt>
                <c:pt idx="13">
                  <c:v>18.78198957277684</c:v>
                </c:pt>
                <c:pt idx="14">
                  <c:v>19.491158746340485</c:v>
                </c:pt>
                <c:pt idx="15">
                  <c:v>20.211452933906386</c:v>
                </c:pt>
                <c:pt idx="16">
                  <c:v>20.942758581506556</c:v>
                </c:pt>
                <c:pt idx="17">
                  <c:v>21.684967279454465</c:v>
                </c:pt>
                <c:pt idx="18">
                  <c:v>22.43797531495937</c:v>
                </c:pt>
                <c:pt idx="19">
                  <c:v>23.201683280356303</c:v>
                </c:pt>
                <c:pt idx="20">
                  <c:v>23.975995728310252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34-4D29-93F2-45C81D62F5AD}"/>
            </c:ext>
          </c:extLst>
        </c:ser>
        <c:ser>
          <c:idx val="0"/>
          <c:order val="3"/>
          <c:tx>
            <c:strRef>
              <c:f>'A1'!$A$37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'A1'!$B$5:$Y$5</c:f>
              <c:numCache>
                <c:formatCode>0.0</c:formatCode>
                <c:ptCount val="2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</c:numCache>
            </c:numRef>
          </c:xVal>
          <c:yVal>
            <c:numRef>
              <c:f>'A1'!$B$37:$Y$37</c:f>
              <c:numCache>
                <c:formatCode>0.0</c:formatCode>
                <c:ptCount val="24"/>
                <c:pt idx="0">
                  <c:v>11.146954477917861</c:v>
                </c:pt>
                <c:pt idx="1">
                  <c:v>11.740230260869081</c:v>
                </c:pt>
                <c:pt idx="2">
                  <c:v>12.349340580452827</c:v>
                </c:pt>
                <c:pt idx="3">
                  <c:v>12.974043581423278</c:v>
                </c:pt>
                <c:pt idx="4">
                  <c:v>13.614125985687062</c:v>
                </c:pt>
                <c:pt idx="5">
                  <c:v>14.269398260941404</c:v>
                </c:pt>
                <c:pt idx="6">
                  <c:v>14.939690818000482</c:v>
                </c:pt>
                <c:pt idx="7">
                  <c:v>15.624850982172305</c:v>
                </c:pt>
                <c:pt idx="8">
                  <c:v>16.324740554553795</c:v>
                </c:pt>
                <c:pt idx="9">
                  <c:v>17.039233828262368</c:v>
                </c:pt>
                <c:pt idx="10">
                  <c:v>17.768215959388968</c:v>
                </c:pt>
                <c:pt idx="11">
                  <c:v>18.511581617386835</c:v>
                </c:pt>
                <c:pt idx="12">
                  <c:v>19.269233857711463</c:v>
                </c:pt>
                <c:pt idx="13">
                  <c:v>20.041083172826152</c:v>
                </c:pt>
                <c:pt idx="14">
                  <c:v>20.827046687567389</c:v>
                </c:pt>
                <c:pt idx="15">
                  <c:v>21.62704747227847</c:v>
                </c:pt>
                <c:pt idx="16">
                  <c:v>22.441013952740068</c:v>
                </c:pt>
                <c:pt idx="17">
                  <c:v>23.268879400223344</c:v>
                </c:pt>
                <c:pt idx="18">
                  <c:v>24.110581488308018</c:v>
                </c:pt>
                <c:pt idx="19">
                  <c:v>24.966061905685685</c:v>
                </c:pt>
                <c:pt idx="20">
                  <c:v>25.835266016190531</c:v>
                </c:pt>
                <c:pt idx="21" formatCode="0.000">
                  <c:v>0.45401575910826453</c:v>
                </c:pt>
                <c:pt idx="22" formatCode="0.000">
                  <c:v>-0.37264638704328346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7B-4743-BEB0-FFA0DF449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9968"/>
        <c:axId val="-634996160"/>
      </c:scatterChart>
      <c:valAx>
        <c:axId val="-634999968"/>
        <c:scaling>
          <c:orientation val="minMax"/>
          <c:max val="50"/>
          <c:min val="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Headrace Tunnel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6160"/>
        <c:crosses val="autoZero"/>
        <c:crossBetween val="midCat"/>
      </c:valAx>
      <c:valAx>
        <c:axId val="-634996160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Headrace </a:t>
                </a:r>
                <a:r>
                  <a:rPr lang="en-US"/>
                  <a:t>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9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4346296296296296"/>
          <c:y val="5.7924722222222232E-2"/>
          <c:w val="0.16475925925925927"/>
          <c:h val="0.238126666666666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H0!$A$29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H0!$B$29:$Y$29</c:f>
              <c:numCache>
                <c:formatCode>0.0</c:formatCode>
                <c:ptCount val="24"/>
                <c:pt idx="0">
                  <c:v>16.93502171612192</c:v>
                </c:pt>
                <c:pt idx="1">
                  <c:v>16.37720195837079</c:v>
                </c:pt>
                <c:pt idx="2">
                  <c:v>15.854958225544172</c:v>
                </c:pt>
                <c:pt idx="3">
                  <c:v>15.364992298920244</c:v>
                </c:pt>
                <c:pt idx="4">
                  <c:v>14.904401437853975</c:v>
                </c:pt>
                <c:pt idx="5">
                  <c:v>14.470620829421446</c:v>
                </c:pt>
                <c:pt idx="6">
                  <c:v>14.061375803587204</c:v>
                </c:pt>
                <c:pt idx="7">
                  <c:v>13.674641933807624</c:v>
                </c:pt>
                <c:pt idx="8">
                  <c:v>13.308611545579048</c:v>
                </c:pt>
                <c:pt idx="9">
                  <c:v>12.961665463576532</c:v>
                </c:pt>
                <c:pt idx="10">
                  <c:v>12.632349065706981</c:v>
                </c:pt>
                <c:pt idx="11">
                  <c:v>12.319351897076675</c:v>
                </c:pt>
                <c:pt idx="12">
                  <c:v>12.021490241363084</c:v>
                </c:pt>
                <c:pt idx="13">
                  <c:v>11.737692160871271</c:v>
                </c:pt>
                <c:pt idx="14">
                  <c:v>11.466984606726212</c:v>
                </c:pt>
                <c:pt idx="15">
                  <c:v>11.208482272528917</c:v>
                </c:pt>
                <c:pt idx="16">
                  <c:v>10.961377922419125</c:v>
                </c:pt>
                <c:pt idx="17">
                  <c:v>10.724933970917384</c:v>
                </c:pt>
                <c:pt idx="18">
                  <c:v>10.49847512952566</c:v>
                </c:pt>
                <c:pt idx="19">
                  <c:v>10.281381965673486</c:v>
                </c:pt>
                <c:pt idx="20">
                  <c:v>10.073085244623222</c:v>
                </c:pt>
                <c:pt idx="21" formatCode="0.00000">
                  <c:v>-0.20259603402120896</c:v>
                </c:pt>
                <c:pt idx="22" formatCode="0.00000">
                  <c:v>0.34060748543557889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80-449B-9D5A-7731B5C5FCB8}"/>
            </c:ext>
          </c:extLst>
        </c:ser>
        <c:ser>
          <c:idx val="3"/>
          <c:order val="1"/>
          <c:tx>
            <c:strRef>
              <c:f>H0!$A$30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H0!$B$30:$Y$30</c:f>
              <c:numCache>
                <c:formatCode>0.0</c:formatCode>
                <c:ptCount val="24"/>
                <c:pt idx="0">
                  <c:v>25.402532574182878</c:v>
                </c:pt>
                <c:pt idx="1">
                  <c:v>24.565802937556185</c:v>
                </c:pt>
                <c:pt idx="2">
                  <c:v>23.782437338316257</c:v>
                </c:pt>
                <c:pt idx="3">
                  <c:v>23.047488448380367</c:v>
                </c:pt>
                <c:pt idx="4">
                  <c:v>22.356602156780962</c:v>
                </c:pt>
                <c:pt idx="5">
                  <c:v>21.705931244132167</c:v>
                </c:pt>
                <c:pt idx="6">
                  <c:v>21.092063705380806</c:v>
                </c:pt>
                <c:pt idx="7">
                  <c:v>20.511962900711438</c:v>
                </c:pt>
                <c:pt idx="8">
                  <c:v>19.962917318368572</c:v>
                </c:pt>
                <c:pt idx="9">
                  <c:v>19.442498195364799</c:v>
                </c:pt>
                <c:pt idx="10">
                  <c:v>18.94852359856047</c:v>
                </c:pt>
                <c:pt idx="11">
                  <c:v>18.479027845615015</c:v>
                </c:pt>
                <c:pt idx="12">
                  <c:v>18.032235362044627</c:v>
                </c:pt>
                <c:pt idx="13">
                  <c:v>17.606538241306907</c:v>
                </c:pt>
                <c:pt idx="14">
                  <c:v>17.200476910089318</c:v>
                </c:pt>
                <c:pt idx="15">
                  <c:v>16.812723408793374</c:v>
                </c:pt>
                <c:pt idx="16">
                  <c:v>16.442066883628687</c:v>
                </c:pt>
                <c:pt idx="17">
                  <c:v>16.087400956376076</c:v>
                </c:pt>
                <c:pt idx="18">
                  <c:v>15.747712694288492</c:v>
                </c:pt>
                <c:pt idx="19">
                  <c:v>15.422072948510229</c:v>
                </c:pt>
                <c:pt idx="20">
                  <c:v>15.109627866934833</c:v>
                </c:pt>
                <c:pt idx="21" formatCode="0.00000">
                  <c:v>-0.20259603402120893</c:v>
                </c:pt>
                <c:pt idx="22" formatCode="0.00000">
                  <c:v>0.34060748543557884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B80-449B-9D5A-7731B5C5FCB8}"/>
            </c:ext>
          </c:extLst>
        </c:ser>
        <c:ser>
          <c:idx val="2"/>
          <c:order val="2"/>
          <c:tx>
            <c:strRef>
              <c:f>H0!$A$28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H0!$B$8:$V$8</c:f>
              <c:numCache>
                <c:formatCode>0.0</c:formatCode>
                <c:ptCount val="21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H0!$B$28:$V$28</c:f>
              <c:numCache>
                <c:formatCode>0.0</c:formatCode>
                <c:ptCount val="21"/>
                <c:pt idx="0">
                  <c:v>16.722456198486121</c:v>
                </c:pt>
                <c:pt idx="1">
                  <c:v>16.171786097638396</c:v>
                </c:pt>
                <c:pt idx="2">
                  <c:v>15.65622690314459</c:v>
                </c:pt>
                <c:pt idx="3">
                  <c:v>15.172524337536196</c:v>
                </c:pt>
                <c:pt idx="4">
                  <c:v>14.71781423715872</c:v>
                </c:pt>
                <c:pt idx="5">
                  <c:v>14.289565795906761</c:v>
                </c:pt>
                <c:pt idx="6">
                  <c:v>13.885534437513719</c:v>
                </c:pt>
                <c:pt idx="7">
                  <c:v>13.503722463094624</c:v>
                </c:pt>
                <c:pt idx="8">
                  <c:v>13.142346017413777</c:v>
                </c:pt>
                <c:pt idx="9">
                  <c:v>12.799807221049702</c:v>
                </c:pt>
                <c:pt idx="10">
                  <c:v>12.474670549899876</c:v>
                </c:pt>
                <c:pt idx="11">
                  <c:v>12.165642725506983</c:v>
                </c:pt>
                <c:pt idx="12">
                  <c:v>11.871555522122645</c:v>
                </c:pt>
                <c:pt idx="13">
                  <c:v>11.591351008602055</c:v>
                </c:pt>
                <c:pt idx="14">
                  <c:v>11.324068832120219</c:v>
                </c:pt>
                <c:pt idx="15">
                  <c:v>11.068835221564971</c:v>
                </c:pt>
                <c:pt idx="16">
                  <c:v>10.824853445268232</c:v>
                </c:pt>
                <c:pt idx="17">
                  <c:v>10.591395503517067</c:v>
                </c:pt>
                <c:pt idx="18">
                  <c:v>10.367794873367862</c:v>
                </c:pt>
                <c:pt idx="19">
                  <c:v>10.153440153468683</c:v>
                </c:pt>
                <c:pt idx="20">
                  <c:v>9.9477694812741948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C0-412C-ADDC-D2AA6F685507}"/>
            </c:ext>
          </c:extLst>
        </c:ser>
        <c:ser>
          <c:idx val="0"/>
          <c:order val="3"/>
          <c:tx>
            <c:strRef>
              <c:f>H0!$A$37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H0!$B$8:$Y$8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H0!$B$37:$Y$37</c:f>
              <c:numCache>
                <c:formatCode>0.0</c:formatCode>
                <c:ptCount val="24"/>
                <c:pt idx="0">
                  <c:v>18.117915514486164</c:v>
                </c:pt>
                <c:pt idx="1">
                  <c:v>17.519450499176489</c:v>
                </c:pt>
                <c:pt idx="2">
                  <c:v>16.959257910613072</c:v>
                </c:pt>
                <c:pt idx="3">
                  <c:v>16.433780162667492</c:v>
                </c:pt>
                <c:pt idx="4">
                  <c:v>15.939887342012041</c:v>
                </c:pt>
                <c:pt idx="5">
                  <c:v>15.474814817641757</c:v>
                </c:pt>
                <c:pt idx="6">
                  <c:v>15.036111462868066</c:v>
                </c:pt>
                <c:pt idx="7">
                  <c:v>14.62159644182619</c:v>
                </c:pt>
                <c:pt idx="8">
                  <c:v>14.229322952087154</c:v>
                </c:pt>
                <c:pt idx="9">
                  <c:v>13.857547651155183</c:v>
                </c:pt>
                <c:pt idx="10">
                  <c:v>13.504704753779668</c:v>
                </c:pt>
                <c:pt idx="11">
                  <c:v>13.169383988247484</c:v>
                </c:pt>
                <c:pt idx="12">
                  <c:v>12.850311757176961</c:v>
                </c:pt>
                <c:pt idx="13">
                  <c:v>12.546334972190079</c:v>
                </c:pt>
                <c:pt idx="14">
                  <c:v>12.25640712993509</c:v>
                </c:pt>
                <c:pt idx="15">
                  <c:v>11.979576275086998</c:v>
                </c:pt>
                <c:pt idx="16">
                  <c:v>11.714974558571679</c:v>
                </c:pt>
                <c:pt idx="17">
                  <c:v>11.461809149698931</c:v>
                </c:pt>
                <c:pt idx="18">
                  <c:v>11.219354301726829</c:v>
                </c:pt>
                <c:pt idx="19">
                  <c:v>10.986944403602937</c:v>
                </c:pt>
                <c:pt idx="20">
                  <c:v>10.763967877783113</c:v>
                </c:pt>
                <c:pt idx="21" formatCode="0.0000">
                  <c:v>-0.20294681934675274</c:v>
                </c:pt>
                <c:pt idx="22" formatCode="0.00000">
                  <c:v>0.34160026781891401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0-449B-9D5A-7731B5C5F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2352"/>
        <c:axId val="-537647840"/>
      </c:scatterChart>
      <c:valAx>
        <c:axId val="-634992352"/>
        <c:scaling>
          <c:orientation val="minMax"/>
          <c:max val="5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Gross Head (mWc)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840"/>
        <c:crosses val="autoZero"/>
        <c:crossBetween val="midCat"/>
      </c:valAx>
      <c:valAx>
        <c:axId val="-537647840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Headrace </a:t>
                </a:r>
                <a:r>
                  <a:rPr lang="en-US"/>
                  <a:t>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Q!$A$29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Q!$B$29:$Y$29</c:f>
              <c:numCache>
                <c:formatCode>0.0</c:formatCode>
                <c:ptCount val="24"/>
                <c:pt idx="0">
                  <c:v>12.502102873687971</c:v>
                </c:pt>
                <c:pt idx="1">
                  <c:v>12.512100867329766</c:v>
                </c:pt>
                <c:pt idx="2">
                  <c:v>12.522761479466249</c:v>
                </c:pt>
                <c:pt idx="3">
                  <c:v>12.534088058296495</c:v>
                </c:pt>
                <c:pt idx="4">
                  <c:v>12.546084170516965</c:v>
                </c:pt>
                <c:pt idx="5">
                  <c:v>12.558753604158651</c:v>
                </c:pt>
                <c:pt idx="6">
                  <c:v>12.5721003716122</c:v>
                </c:pt>
                <c:pt idx="7">
                  <c:v>12.586128712845611</c:v>
                </c:pt>
                <c:pt idx="8">
                  <c:v>12.600843098819359</c:v>
                </c:pt>
                <c:pt idx="9">
                  <c:v>12.616248235104171</c:v>
                </c:pt>
                <c:pt idx="10">
                  <c:v>12.632349065706981</c:v>
                </c:pt>
                <c:pt idx="11">
                  <c:v>12.649150777110965</c:v>
                </c:pt>
                <c:pt idx="12">
                  <c:v>12.666658802535952</c:v>
                </c:pt>
                <c:pt idx="13">
                  <c:v>12.684878826425841</c:v>
                </c:pt>
                <c:pt idx="14">
                  <c:v>12.703816789170096</c:v>
                </c:pt>
                <c:pt idx="15">
                  <c:v>12.723478892066785</c:v>
                </c:pt>
                <c:pt idx="16">
                  <c:v>12.743871602535107</c:v>
                </c:pt>
                <c:pt idx="17">
                  <c:v>12.765001659585772</c:v>
                </c:pt>
                <c:pt idx="18">
                  <c:v>12.786876079558096</c:v>
                </c:pt>
                <c:pt idx="19">
                  <c:v>12.809502162133196</c:v>
                </c:pt>
                <c:pt idx="20">
                  <c:v>12.832887496633177</c:v>
                </c:pt>
                <c:pt idx="21" formatCode="0.00000">
                  <c:v>1.5874991253257663E-2</c:v>
                </c:pt>
                <c:pt idx="22" formatCode="0.00000">
                  <c:v>-1.0310528258959313E-2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ECD-4539-A884-670EDF845E8F}"/>
            </c:ext>
          </c:extLst>
        </c:ser>
        <c:ser>
          <c:idx val="3"/>
          <c:order val="1"/>
          <c:tx>
            <c:strRef>
              <c:f>Q!$A$30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Q!$B$30:$Y$30</c:f>
              <c:numCache>
                <c:formatCode>0.0</c:formatCode>
                <c:ptCount val="24"/>
                <c:pt idx="0">
                  <c:v>18.753154310531954</c:v>
                </c:pt>
                <c:pt idx="1">
                  <c:v>18.768151300994649</c:v>
                </c:pt>
                <c:pt idx="2">
                  <c:v>18.784142219199374</c:v>
                </c:pt>
                <c:pt idx="3">
                  <c:v>18.801132087444742</c:v>
                </c:pt>
                <c:pt idx="4">
                  <c:v>18.819126255775448</c:v>
                </c:pt>
                <c:pt idx="5">
                  <c:v>18.838130406237976</c:v>
                </c:pt>
                <c:pt idx="6">
                  <c:v>18.858150557418298</c:v>
                </c:pt>
                <c:pt idx="7">
                  <c:v>18.879193069268418</c:v>
                </c:pt>
                <c:pt idx="8">
                  <c:v>18.901264648229038</c:v>
                </c:pt>
                <c:pt idx="9">
                  <c:v>18.924372352656256</c:v>
                </c:pt>
                <c:pt idx="10">
                  <c:v>18.94852359856047</c:v>
                </c:pt>
                <c:pt idx="11">
                  <c:v>18.973726165666449</c:v>
                </c:pt>
                <c:pt idx="12">
                  <c:v>18.99998820380393</c:v>
                </c:pt>
                <c:pt idx="13">
                  <c:v>19.02731823963876</c:v>
                </c:pt>
                <c:pt idx="14">
                  <c:v>19.055725183755143</c:v>
                </c:pt>
                <c:pt idx="15">
                  <c:v>19.085218338100177</c:v>
                </c:pt>
                <c:pt idx="16">
                  <c:v>19.115807403802659</c:v>
                </c:pt>
                <c:pt idx="17">
                  <c:v>19.14750248937866</c:v>
                </c:pt>
                <c:pt idx="18">
                  <c:v>19.180314119337144</c:v>
                </c:pt>
                <c:pt idx="19">
                  <c:v>19.214253243199792</c:v>
                </c:pt>
                <c:pt idx="20">
                  <c:v>19.249331244949765</c:v>
                </c:pt>
                <c:pt idx="21" formatCode="0.00000">
                  <c:v>1.5874991253257711E-2</c:v>
                </c:pt>
                <c:pt idx="22" formatCode="0.00000">
                  <c:v>-1.031052825895936E-2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ECD-4539-A884-670EDF845E8F}"/>
            </c:ext>
          </c:extLst>
        </c:ser>
        <c:ser>
          <c:idx val="2"/>
          <c:order val="2"/>
          <c:tx>
            <c:strRef>
              <c:f>Q!$A$28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Q!$B$9:$V$9</c:f>
              <c:numCache>
                <c:formatCode>0.0</c:formatCode>
                <c:ptCount val="21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Q!$B$28:$V$28</c:f>
              <c:numCache>
                <c:formatCode>0.0</c:formatCode>
                <c:ptCount val="21"/>
                <c:pt idx="0">
                  <c:v>12.347697495782242</c:v>
                </c:pt>
                <c:pt idx="1">
                  <c:v>12.357445436627458</c:v>
                </c:pt>
                <c:pt idx="2">
                  <c:v>12.367839203704689</c:v>
                </c:pt>
                <c:pt idx="3">
                  <c:v>12.378882018967053</c:v>
                </c:pt>
                <c:pt idx="4">
                  <c:v>12.390577314434315</c:v>
                </c:pt>
                <c:pt idx="5">
                  <c:v>12.402928734886951</c:v>
                </c:pt>
                <c:pt idx="6">
                  <c:v>12.415940140738419</c:v>
                </c:pt>
                <c:pt idx="7">
                  <c:v>12.429615611089943</c:v>
                </c:pt>
                <c:pt idx="8">
                  <c:v>12.4439594469723</c:v>
                </c:pt>
                <c:pt idx="9">
                  <c:v>12.458976174779551</c:v>
                </c:pt>
                <c:pt idx="10">
                  <c:v>12.474670549899876</c:v>
                </c:pt>
                <c:pt idx="11">
                  <c:v>12.491047560549045</c:v>
                </c:pt>
                <c:pt idx="12">
                  <c:v>12.508112431812409</c:v>
                </c:pt>
                <c:pt idx="13">
                  <c:v>12.525870629901586</c:v>
                </c:pt>
                <c:pt idx="14">
                  <c:v>12.544327866632541</c:v>
                </c:pt>
                <c:pt idx="15">
                  <c:v>12.563490104131926</c:v>
                </c:pt>
                <c:pt idx="16">
                  <c:v>12.583363559779244</c:v>
                </c:pt>
                <c:pt idx="17">
                  <c:v>12.603954711392493</c:v>
                </c:pt>
                <c:pt idx="18">
                  <c:v>12.625270302665745</c:v>
                </c:pt>
                <c:pt idx="19">
                  <c:v>12.647317348867292</c:v>
                </c:pt>
                <c:pt idx="20">
                  <c:v>12.670103142807653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B7-4E91-882B-8696CE242C62}"/>
            </c:ext>
          </c:extLst>
        </c:ser>
        <c:ser>
          <c:idx val="0"/>
          <c:order val="3"/>
          <c:tx>
            <c:strRef>
              <c:f>Q!$A$37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Q!$B$9:$Y$9</c:f>
              <c:numCache>
                <c:formatCode>0.0</c:formatCode>
                <c:ptCount val="24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36</c:v>
                </c:pt>
                <c:pt idx="4">
                  <c:v>38</c:v>
                </c:pt>
                <c:pt idx="5">
                  <c:v>40</c:v>
                </c:pt>
                <c:pt idx="6">
                  <c:v>42</c:v>
                </c:pt>
                <c:pt idx="7">
                  <c:v>44</c:v>
                </c:pt>
                <c:pt idx="8">
                  <c:v>46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60</c:v>
                </c:pt>
                <c:pt idx="16">
                  <c:v>62</c:v>
                </c:pt>
                <c:pt idx="17">
                  <c:v>64</c:v>
                </c:pt>
                <c:pt idx="18">
                  <c:v>66</c:v>
                </c:pt>
                <c:pt idx="19">
                  <c:v>68</c:v>
                </c:pt>
                <c:pt idx="20">
                  <c:v>70</c:v>
                </c:pt>
              </c:numCache>
            </c:numRef>
          </c:xVal>
          <c:yVal>
            <c:numRef>
              <c:f>Q!$B$37:$Y$37</c:f>
              <c:numCache>
                <c:formatCode>0.0</c:formatCode>
                <c:ptCount val="24"/>
                <c:pt idx="0">
                  <c:v>13.346802535154309</c:v>
                </c:pt>
                <c:pt idx="1">
                  <c:v>13.358907648544449</c:v>
                </c:pt>
                <c:pt idx="2">
                  <c:v>13.371817924285237</c:v>
                </c:pt>
                <c:pt idx="3">
                  <c:v>13.385537976816879</c:v>
                </c:pt>
                <c:pt idx="4">
                  <c:v>13.400072724657131</c:v>
                </c:pt>
                <c:pt idx="5">
                  <c:v>13.415427394867539</c:v>
                </c:pt>
                <c:pt idx="6">
                  <c:v>13.43160752782123</c:v>
                </c:pt>
                <c:pt idx="7">
                  <c:v>13.448618982280507</c:v>
                </c:pt>
                <c:pt idx="8">
                  <c:v>13.466467940793088</c:v>
                </c:pt>
                <c:pt idx="9">
                  <c:v>13.485160915416333</c:v>
                </c:pt>
                <c:pt idx="10">
                  <c:v>13.504704753779668</c:v>
                </c:pt>
                <c:pt idx="11">
                  <c:v>13.525106645495795</c:v>
                </c:pt>
                <c:pt idx="12">
                  <c:v>13.546374128932277</c:v>
                </c:pt>
                <c:pt idx="13">
                  <c:v>13.56851509835553</c:v>
                </c:pt>
                <c:pt idx="14">
                  <c:v>13.591537811460295</c:v>
                </c:pt>
                <c:pt idx="15">
                  <c:v>13.615450897298237</c:v>
                </c:pt>
                <c:pt idx="16">
                  <c:v>13.640263364620369</c:v>
                </c:pt>
                <c:pt idx="17">
                  <c:v>13.665984610648664</c:v>
                </c:pt>
                <c:pt idx="18">
                  <c:v>13.692624430293449</c:v>
                </c:pt>
                <c:pt idx="19">
                  <c:v>13.720193025833883</c:v>
                </c:pt>
                <c:pt idx="20">
                  <c:v>13.748701017080016</c:v>
                </c:pt>
                <c:pt idx="21" formatCode="0.00000">
                  <c:v>1.8067500752436568E-2</c:v>
                </c:pt>
                <c:pt idx="22" formatCode="0.00000">
                  <c:v>-1.1692385839176991E-2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CD-4539-A884-670EDF845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7647296"/>
        <c:axId val="-537648384"/>
      </c:scatterChart>
      <c:valAx>
        <c:axId val="-537647296"/>
        <c:scaling>
          <c:orientation val="minMax"/>
          <c:max val="70"/>
          <c:min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</a:t>
                </a:r>
                <a:r>
                  <a:rPr lang="en-US" baseline="0"/>
                  <a:t> (m</a:t>
                </a:r>
                <a:r>
                  <a:rPr lang="en-US" baseline="30000"/>
                  <a:t>3</a:t>
                </a:r>
                <a:r>
                  <a:rPr lang="en-US" baseline="0"/>
                  <a:t>/s)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8384"/>
        <c:crosses val="autoZero"/>
        <c:crossBetween val="midCat"/>
      </c:valAx>
      <c:valAx>
        <c:axId val="-537648384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Headrace </a:t>
                </a:r>
                <a:r>
                  <a:rPr lang="en-US"/>
                  <a:t>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0107925925925929"/>
          <c:y val="0.11288888888888889"/>
          <c:w val="0.16475925925925927"/>
          <c:h val="0.238126666666666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M!$A$28</c:f>
              <c:strCache>
                <c:ptCount val="1"/>
                <c:pt idx="0">
                  <c:v>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</c:numCache>
            </c:numRef>
          </c:xVal>
          <c:yVal>
            <c:numRef>
              <c:f>M!$B$28:$Y$28</c:f>
              <c:numCache>
                <c:formatCode>0.0</c:formatCode>
                <c:ptCount val="24"/>
                <c:pt idx="0">
                  <c:v>5.5480665211532996</c:v>
                </c:pt>
                <c:pt idx="1">
                  <c:v>6.0925521047077078</c:v>
                </c:pt>
                <c:pt idx="2">
                  <c:v>6.6627395783487202</c:v>
                </c:pt>
                <c:pt idx="3">
                  <c:v>7.2584796933221778</c:v>
                </c:pt>
                <c:pt idx="4">
                  <c:v>7.8796205482568293</c:v>
                </c:pt>
                <c:pt idx="5">
                  <c:v>8.5260069263554445</c:v>
                </c:pt>
                <c:pt idx="6">
                  <c:v>9.1974798431552447</c:v>
                </c:pt>
                <c:pt idx="7">
                  <c:v>9.8938762408454455</c:v>
                </c:pt>
                <c:pt idx="8">
                  <c:v>10.61502878652515</c:v>
                </c:pt>
                <c:pt idx="9">
                  <c:v>11.360765745480546</c:v>
                </c:pt>
                <c:pt idx="10">
                  <c:v>12.130910909507426</c:v>
                </c:pt>
                <c:pt idx="11">
                  <c:v>12.925283566258654</c:v>
                </c:pt>
                <c:pt idx="12">
                  <c:v>13.743698499625404</c:v>
                </c:pt>
                <c:pt idx="13">
                  <c:v>14.585966013930054</c:v>
                </c:pt>
                <c:pt idx="14">
                  <c:v>15.451891976639223</c:v>
                </c:pt>
                <c:pt idx="15">
                  <c:v>16.341277875669011</c:v>
                </c:pt>
                <c:pt idx="16">
                  <c:v>17.25392088832967</c:v>
                </c:pt>
                <c:pt idx="17">
                  <c:v>18.189613959662008</c:v>
                </c:pt>
                <c:pt idx="18">
                  <c:v>19.148145888433309</c:v>
                </c:pt>
                <c:pt idx="19">
                  <c:v>20.129301419441109</c:v>
                </c:pt>
                <c:pt idx="20">
                  <c:v>21.132861341056714</c:v>
                </c:pt>
                <c:pt idx="21">
                  <c:v>22.158602587153378</c:v>
                </c:pt>
                <c:pt idx="22">
                  <c:v>23.206298342726097</c:v>
                </c:pt>
                <c:pt idx="23">
                  <c:v>24.2757181526332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6A-4E5A-8004-2A51528F02F8}"/>
            </c:ext>
          </c:extLst>
        </c:ser>
        <c:ser>
          <c:idx val="1"/>
          <c:order val="1"/>
          <c:tx>
            <c:strRef>
              <c:f>M!$A$29</c:f>
              <c:strCache>
                <c:ptCount val="1"/>
                <c:pt idx="0">
                  <c:v>Ath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</c:numCache>
            </c:numRef>
          </c:xVal>
          <c:yVal>
            <c:numRef>
              <c:f>M!$B$29:$Y$29</c:f>
              <c:numCache>
                <c:formatCode>0.0</c:formatCode>
                <c:ptCount val="24"/>
                <c:pt idx="0">
                  <c:v>5.5946629434011186</c:v>
                </c:pt>
                <c:pt idx="1">
                  <c:v>6.148789586954134</c:v>
                </c:pt>
                <c:pt idx="2">
                  <c:v>6.7300540397878024</c:v>
                </c:pt>
                <c:pt idx="3">
                  <c:v>7.3384422241045799</c:v>
                </c:pt>
                <c:pt idx="4">
                  <c:v>7.9739430737144401</c:v>
                </c:pt>
                <c:pt idx="5">
                  <c:v>8.6365477883679649</c:v>
                </c:pt>
                <c:pt idx="6">
                  <c:v>9.3262492959969272</c:v>
                </c:pt>
                <c:pt idx="7">
                  <c:v>10.043041858866721</c:v>
                </c:pt>
                <c:pt idx="8">
                  <c:v>10.786920781067915</c:v>
                </c:pt>
                <c:pt idx="9">
                  <c:v>11.557882188488165</c:v>
                </c:pt>
                <c:pt idx="10">
                  <c:v>12.355922861365215</c:v>
                </c:pt>
                <c:pt idx="11">
                  <c:v>13.18104010548422</c:v>
                </c:pt>
                <c:pt idx="12">
                  <c:v>14.03323165211814</c:v>
                </c:pt>
                <c:pt idx="13">
                  <c:v>14.912495579583874</c:v>
                </c:pt>
                <c:pt idx="14">
                  <c:v>15.818830251221122</c:v>
                </c:pt>
                <c:pt idx="15">
                  <c:v>16.752234265967274</c:v>
                </c:pt>
                <c:pt idx="16">
                  <c:v>17.712706418679204</c:v>
                </c:pt>
                <c:pt idx="17">
                  <c:v>18.700245668059534</c:v>
                </c:pt>
                <c:pt idx="18">
                  <c:v>19.714851110562019</c:v>
                </c:pt>
                <c:pt idx="19">
                  <c:v>20.75652195903217</c:v>
                </c:pt>
                <c:pt idx="20">
                  <c:v>21.8252575251236</c:v>
                </c:pt>
                <c:pt idx="21">
                  <c:v>22.921057204744429</c:v>
                </c:pt>
                <c:pt idx="22">
                  <c:v>24.043920465950151</c:v>
                </c:pt>
                <c:pt idx="23">
                  <c:v>25.193846838822878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6A-4E5A-8004-2A51528F02F8}"/>
            </c:ext>
          </c:extLst>
        </c:ser>
        <c:ser>
          <c:idx val="2"/>
          <c:order val="2"/>
          <c:tx>
            <c:strRef>
              <c:f>M!$A$35</c:f>
              <c:strCache>
                <c:ptCount val="1"/>
                <c:pt idx="0">
                  <c:v>Ass2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</c:numCache>
            </c:numRef>
          </c:xVal>
          <c:yVal>
            <c:numRef>
              <c:f>M!$B$35:$Y$35</c:f>
              <c:numCache>
                <c:formatCode>0.0</c:formatCode>
                <c:ptCount val="24"/>
                <c:pt idx="0">
                  <c:v>6.4635851588781605</c:v>
                </c:pt>
                <c:pt idx="1">
                  <c:v>7.0706905186145868</c:v>
                </c:pt>
                <c:pt idx="2">
                  <c:v>7.706943102751004</c:v>
                </c:pt>
                <c:pt idx="3">
                  <c:v>8.3721060125254141</c:v>
                </c:pt>
                <c:pt idx="4">
                  <c:v>9.0659553160922393</c:v>
                </c:pt>
                <c:pt idx="5">
                  <c:v>9.7882750830612277</c:v>
                </c:pt>
                <c:pt idx="6">
                  <c:v>10.538853916761457</c:v>
                </c:pt>
                <c:pt idx="7">
                  <c:v>11.317482496168333</c:v>
                </c:pt>
                <c:pt idx="8">
                  <c:v>12.123951812732161</c:v>
                </c:pt>
                <c:pt idx="9">
                  <c:v>12.958051894505314</c:v>
                </c:pt>
                <c:pt idx="10">
                  <c:v>13.819570877848257</c:v>
                </c:pt>
                <c:pt idx="11">
                  <c:v>14.708294330944105</c:v>
                </c:pt>
                <c:pt idx="12">
                  <c:v>15.624004762372499</c:v>
                </c:pt>
                <c:pt idx="13">
                  <c:v>16.566481267503317</c:v>
                </c:pt>
                <c:pt idx="14">
                  <c:v>17.535499278803865</c:v>
                </c:pt>
                <c:pt idx="15">
                  <c:v>18.530830395402489</c:v>
                </c:pt>
                <c:pt idx="16">
                  <c:v>19.552242273758161</c:v>
                </c:pt>
                <c:pt idx="17">
                  <c:v>20.599498565921085</c:v>
                </c:pt>
                <c:pt idx="18">
                  <c:v>21.672358895211712</c:v>
                </c:pt>
                <c:pt idx="19">
                  <c:v>22.770578861582418</c:v>
                </c:pt>
                <c:pt idx="20">
                  <c:v>23.893910070720519</c:v>
                </c:pt>
                <c:pt idx="21">
                  <c:v>24.873373121821821</c:v>
                </c:pt>
                <c:pt idx="22">
                  <c:v>26.046654720970945</c:v>
                </c:pt>
                <c:pt idx="23">
                  <c:v>27.244268823600176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6A-4E5A-8004-2A51528F02F8}"/>
            </c:ext>
          </c:extLst>
        </c:ser>
        <c:ser>
          <c:idx val="3"/>
          <c:order val="3"/>
          <c:tx>
            <c:strRef>
              <c:f>M!$A$30</c:f>
              <c:strCache>
                <c:ptCount val="1"/>
                <c:pt idx="0">
                  <c:v>Ath1,5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M!$B$13:$Y$13</c:f>
              <c:numCache>
                <c:formatCode>0.0</c:formatCode>
                <c:ptCount val="24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</c:numCache>
            </c:numRef>
          </c:xVal>
          <c:yVal>
            <c:numRef>
              <c:f>M!$B$30:$Y$30</c:f>
              <c:numCache>
                <c:formatCode>0.0</c:formatCode>
                <c:ptCount val="24"/>
                <c:pt idx="0">
                  <c:v>8.3919944151016779</c:v>
                </c:pt>
                <c:pt idx="1">
                  <c:v>9.223184380431201</c:v>
                </c:pt>
                <c:pt idx="2">
                  <c:v>10.095081059681704</c:v>
                </c:pt>
                <c:pt idx="3">
                  <c:v>11.00766333615687</c:v>
                </c:pt>
                <c:pt idx="4">
                  <c:v>11.96091461057166</c:v>
                </c:pt>
                <c:pt idx="5">
                  <c:v>12.954821682551948</c:v>
                </c:pt>
                <c:pt idx="6">
                  <c:v>13.989373943995391</c:v>
                </c:pt>
                <c:pt idx="7">
                  <c:v>15.06456278830008</c:v>
                </c:pt>
                <c:pt idx="8">
                  <c:v>16.180381171601873</c:v>
                </c:pt>
                <c:pt idx="9">
                  <c:v>17.336823282732247</c:v>
                </c:pt>
                <c:pt idx="10">
                  <c:v>18.533884292047823</c:v>
                </c:pt>
                <c:pt idx="11">
                  <c:v>19.771560158226329</c:v>
                </c:pt>
                <c:pt idx="12">
                  <c:v>21.04984747817721</c:v>
                </c:pt>
                <c:pt idx="13">
                  <c:v>22.36874336937581</c:v>
                </c:pt>
                <c:pt idx="14">
                  <c:v>23.728245376831683</c:v>
                </c:pt>
                <c:pt idx="15">
                  <c:v>25.128351398950912</c:v>
                </c:pt>
                <c:pt idx="16">
                  <c:v>26.569059628018806</c:v>
                </c:pt>
                <c:pt idx="17">
                  <c:v>28.050368502089299</c:v>
                </c:pt>
                <c:pt idx="18">
                  <c:v>29.572276665843027</c:v>
                </c:pt>
                <c:pt idx="19">
                  <c:v>31.134782938548256</c:v>
                </c:pt>
                <c:pt idx="20">
                  <c:v>32.737886287685399</c:v>
                </c:pt>
                <c:pt idx="21">
                  <c:v>34.381585807116643</c:v>
                </c:pt>
                <c:pt idx="22">
                  <c:v>36.065880698925227</c:v>
                </c:pt>
                <c:pt idx="23">
                  <c:v>37.790770258234318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D6A-4E5A-8004-2A51528F0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3935696"/>
        <c:axId val="-603944944"/>
      </c:scatterChart>
      <c:valAx>
        <c:axId val="-603935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944944"/>
        <c:crosses val="autoZero"/>
        <c:crossBetween val="midCat"/>
      </c:valAx>
      <c:valAx>
        <c:axId val="-603944944"/>
        <c:scaling>
          <c:orientation val="minMax"/>
          <c:max val="26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935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'L2'!$A$29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'L2'!$B$29:$Y$29</c:f>
              <c:numCache>
                <c:formatCode>0.0</c:formatCode>
                <c:ptCount val="24"/>
                <c:pt idx="0">
                  <c:v>12.632349065706981</c:v>
                </c:pt>
                <c:pt idx="1">
                  <c:v>12.632349065706981</c:v>
                </c:pt>
                <c:pt idx="2">
                  <c:v>12.632349065706981</c:v>
                </c:pt>
                <c:pt idx="3">
                  <c:v>12.632349065706981</c:v>
                </c:pt>
                <c:pt idx="4">
                  <c:v>12.632349065706981</c:v>
                </c:pt>
                <c:pt idx="5">
                  <c:v>12.632349065706981</c:v>
                </c:pt>
                <c:pt idx="6">
                  <c:v>12.632349065706981</c:v>
                </c:pt>
                <c:pt idx="7">
                  <c:v>12.632349065706981</c:v>
                </c:pt>
                <c:pt idx="8">
                  <c:v>12.632349065706981</c:v>
                </c:pt>
                <c:pt idx="9">
                  <c:v>12.632349065706981</c:v>
                </c:pt>
                <c:pt idx="10">
                  <c:v>12.632349065706981</c:v>
                </c:pt>
                <c:pt idx="11">
                  <c:v>12.632349065706981</c:v>
                </c:pt>
                <c:pt idx="12">
                  <c:v>12.632349065706981</c:v>
                </c:pt>
                <c:pt idx="13">
                  <c:v>12.632349065706981</c:v>
                </c:pt>
                <c:pt idx="14">
                  <c:v>12.632349065706981</c:v>
                </c:pt>
                <c:pt idx="15">
                  <c:v>12.632349065706981</c:v>
                </c:pt>
                <c:pt idx="16">
                  <c:v>12.632349065706981</c:v>
                </c:pt>
                <c:pt idx="17">
                  <c:v>12.632349065706981</c:v>
                </c:pt>
                <c:pt idx="18">
                  <c:v>12.632349065706981</c:v>
                </c:pt>
                <c:pt idx="19">
                  <c:v>12.632349065706981</c:v>
                </c:pt>
                <c:pt idx="20">
                  <c:v>12.632349065706981</c:v>
                </c:pt>
                <c:pt idx="21" formatCode="0.0000">
                  <c:v>0</c:v>
                </c:pt>
                <c:pt idx="22" formatCode="0.00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80-449B-9D5A-7731B5C5FCB8}"/>
            </c:ext>
          </c:extLst>
        </c:ser>
        <c:ser>
          <c:idx val="3"/>
          <c:order val="1"/>
          <c:tx>
            <c:strRef>
              <c:f>'L2'!$A$30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'L2'!$B$30:$Y$30</c:f>
              <c:numCache>
                <c:formatCode>0.0</c:formatCode>
                <c:ptCount val="24"/>
                <c:pt idx="0">
                  <c:v>18.94852359856047</c:v>
                </c:pt>
                <c:pt idx="1">
                  <c:v>18.94852359856047</c:v>
                </c:pt>
                <c:pt idx="2">
                  <c:v>18.94852359856047</c:v>
                </c:pt>
                <c:pt idx="3">
                  <c:v>18.94852359856047</c:v>
                </c:pt>
                <c:pt idx="4">
                  <c:v>18.94852359856047</c:v>
                </c:pt>
                <c:pt idx="5">
                  <c:v>18.94852359856047</c:v>
                </c:pt>
                <c:pt idx="6">
                  <c:v>18.94852359856047</c:v>
                </c:pt>
                <c:pt idx="7">
                  <c:v>18.94852359856047</c:v>
                </c:pt>
                <c:pt idx="8">
                  <c:v>18.94852359856047</c:v>
                </c:pt>
                <c:pt idx="9">
                  <c:v>18.94852359856047</c:v>
                </c:pt>
                <c:pt idx="10">
                  <c:v>18.94852359856047</c:v>
                </c:pt>
                <c:pt idx="11">
                  <c:v>18.94852359856047</c:v>
                </c:pt>
                <c:pt idx="12">
                  <c:v>18.94852359856047</c:v>
                </c:pt>
                <c:pt idx="13">
                  <c:v>18.94852359856047</c:v>
                </c:pt>
                <c:pt idx="14">
                  <c:v>18.94852359856047</c:v>
                </c:pt>
                <c:pt idx="15">
                  <c:v>18.94852359856047</c:v>
                </c:pt>
                <c:pt idx="16">
                  <c:v>18.94852359856047</c:v>
                </c:pt>
                <c:pt idx="17">
                  <c:v>18.94852359856047</c:v>
                </c:pt>
                <c:pt idx="18">
                  <c:v>18.94852359856047</c:v>
                </c:pt>
                <c:pt idx="19">
                  <c:v>18.94852359856047</c:v>
                </c:pt>
                <c:pt idx="20">
                  <c:v>18.94852359856047</c:v>
                </c:pt>
                <c:pt idx="21" formatCode="0.0000">
                  <c:v>0</c:v>
                </c:pt>
                <c:pt idx="22" formatCode="0.00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B80-449B-9D5A-7731B5C5FCB8}"/>
            </c:ext>
          </c:extLst>
        </c:ser>
        <c:ser>
          <c:idx val="2"/>
          <c:order val="2"/>
          <c:tx>
            <c:strRef>
              <c:f>'L2'!$A$28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'L2'!$B$6:$V$6</c:f>
              <c:numCache>
                <c:formatCode>0.0</c:formatCode>
                <c:ptCount val="21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'L2'!$B$28:$V$28</c:f>
              <c:numCache>
                <c:formatCode>0.0</c:formatCode>
                <c:ptCount val="21"/>
                <c:pt idx="0">
                  <c:v>12.474670549899876</c:v>
                </c:pt>
                <c:pt idx="1">
                  <c:v>12.474670549899876</c:v>
                </c:pt>
                <c:pt idx="2">
                  <c:v>12.474670549899876</c:v>
                </c:pt>
                <c:pt idx="3">
                  <c:v>12.474670549899876</c:v>
                </c:pt>
                <c:pt idx="4">
                  <c:v>12.474670549899876</c:v>
                </c:pt>
                <c:pt idx="5">
                  <c:v>12.474670549899876</c:v>
                </c:pt>
                <c:pt idx="6">
                  <c:v>12.474670549899876</c:v>
                </c:pt>
                <c:pt idx="7">
                  <c:v>12.474670549899876</c:v>
                </c:pt>
                <c:pt idx="8">
                  <c:v>12.474670549899876</c:v>
                </c:pt>
                <c:pt idx="9">
                  <c:v>12.474670549899876</c:v>
                </c:pt>
                <c:pt idx="10">
                  <c:v>12.474670549899876</c:v>
                </c:pt>
                <c:pt idx="11">
                  <c:v>12.474670549899876</c:v>
                </c:pt>
                <c:pt idx="12">
                  <c:v>12.474670549899876</c:v>
                </c:pt>
                <c:pt idx="13">
                  <c:v>12.474670549899876</c:v>
                </c:pt>
                <c:pt idx="14">
                  <c:v>12.474670549899876</c:v>
                </c:pt>
                <c:pt idx="15">
                  <c:v>12.474670549899876</c:v>
                </c:pt>
                <c:pt idx="16">
                  <c:v>12.474670549899876</c:v>
                </c:pt>
                <c:pt idx="17">
                  <c:v>12.474670549899876</c:v>
                </c:pt>
                <c:pt idx="18">
                  <c:v>12.474670549899876</c:v>
                </c:pt>
                <c:pt idx="19">
                  <c:v>12.474670549899876</c:v>
                </c:pt>
                <c:pt idx="20">
                  <c:v>12.474670549899876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37-4DE1-ADF8-B4479B4E79F6}"/>
            </c:ext>
          </c:extLst>
        </c:ser>
        <c:ser>
          <c:idx val="0"/>
          <c:order val="3"/>
          <c:tx>
            <c:strRef>
              <c:f>'L2'!$A$37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'L2'!$B$6:$Y$6</c:f>
              <c:numCache>
                <c:formatCode>0.0</c:formatCode>
                <c:ptCount val="2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</c:numCache>
            </c:numRef>
          </c:xVal>
          <c:yVal>
            <c:numRef>
              <c:f>'L2'!$B$37:$Y$37</c:f>
              <c:numCache>
                <c:formatCode>0.0</c:formatCode>
                <c:ptCount val="24"/>
                <c:pt idx="0">
                  <c:v>13.246736885421257</c:v>
                </c:pt>
                <c:pt idx="1">
                  <c:v>13.272519867336152</c:v>
                </c:pt>
                <c:pt idx="2">
                  <c:v>13.298305915551893</c:v>
                </c:pt>
                <c:pt idx="3">
                  <c:v>13.324095030615519</c:v>
                </c:pt>
                <c:pt idx="4">
                  <c:v>13.349887213074187</c:v>
                </c:pt>
                <c:pt idx="5">
                  <c:v>13.375682463475194</c:v>
                </c:pt>
                <c:pt idx="6">
                  <c:v>13.40148078236596</c:v>
                </c:pt>
                <c:pt idx="7">
                  <c:v>13.42728217029404</c:v>
                </c:pt>
                <c:pt idx="8">
                  <c:v>13.453086627807123</c:v>
                </c:pt>
                <c:pt idx="9">
                  <c:v>13.478894155453018</c:v>
                </c:pt>
                <c:pt idx="10">
                  <c:v>13.504704753779668</c:v>
                </c:pt>
                <c:pt idx="11">
                  <c:v>13.530518423335154</c:v>
                </c:pt>
                <c:pt idx="12">
                  <c:v>13.556335164667678</c:v>
                </c:pt>
                <c:pt idx="13">
                  <c:v>13.582154978325574</c:v>
                </c:pt>
                <c:pt idx="14">
                  <c:v>13.607977864857313</c:v>
                </c:pt>
                <c:pt idx="15">
                  <c:v>13.633803824811487</c:v>
                </c:pt>
                <c:pt idx="16">
                  <c:v>13.659632858736828</c:v>
                </c:pt>
                <c:pt idx="17">
                  <c:v>13.685464967182195</c:v>
                </c:pt>
                <c:pt idx="18">
                  <c:v>13.711300150696573</c:v>
                </c:pt>
                <c:pt idx="19">
                  <c:v>13.737138409829083</c:v>
                </c:pt>
                <c:pt idx="20">
                  <c:v>13.762979745128973</c:v>
                </c:pt>
                <c:pt idx="21" formatCode="0.0000">
                  <c:v>1.9124815837015578E-2</c:v>
                </c:pt>
                <c:pt idx="22" formatCode="0.0000">
                  <c:v>-1.910207391140574E-2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0-449B-9D5A-7731B5C5F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4992352"/>
        <c:axId val="-537647840"/>
      </c:scatterChart>
      <c:valAx>
        <c:axId val="-634992352"/>
        <c:scaling>
          <c:orientation val="minMax"/>
          <c:max val="5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Pressure Shaft Length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7647840"/>
        <c:crosses val="autoZero"/>
        <c:crossBetween val="midCat"/>
      </c:valAx>
      <c:valAx>
        <c:axId val="-537647840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Headrace </a:t>
                </a:r>
                <a:r>
                  <a:rPr lang="en-US"/>
                  <a:t>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499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4341259259259262"/>
          <c:y val="6.3500000000000001E-2"/>
          <c:w val="0.16475925925925927"/>
          <c:h val="0.238126666666666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'A2'!$A$29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'A2'!$B$7:$Y$7</c:f>
              <c:numCache>
                <c:formatCode>0.0</c:formatCode>
                <c:ptCount val="24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</c:numCache>
            </c:numRef>
          </c:xVal>
          <c:yVal>
            <c:numRef>
              <c:f>'A2'!$B$29:$Y$29</c:f>
              <c:numCache>
                <c:formatCode>0.0</c:formatCode>
                <c:ptCount val="24"/>
                <c:pt idx="0">
                  <c:v>12.632349065706981</c:v>
                </c:pt>
                <c:pt idx="1">
                  <c:v>12.632349065706981</c:v>
                </c:pt>
                <c:pt idx="2">
                  <c:v>12.632349065706981</c:v>
                </c:pt>
                <c:pt idx="3">
                  <c:v>12.632349065706981</c:v>
                </c:pt>
                <c:pt idx="4">
                  <c:v>12.632349065706981</c:v>
                </c:pt>
                <c:pt idx="5">
                  <c:v>12.632349065706981</c:v>
                </c:pt>
                <c:pt idx="6">
                  <c:v>12.632349065706981</c:v>
                </c:pt>
                <c:pt idx="7">
                  <c:v>12.632349065706981</c:v>
                </c:pt>
                <c:pt idx="8">
                  <c:v>12.632349065706981</c:v>
                </c:pt>
                <c:pt idx="9">
                  <c:v>12.632349065706981</c:v>
                </c:pt>
                <c:pt idx="10">
                  <c:v>12.632349065706981</c:v>
                </c:pt>
                <c:pt idx="11">
                  <c:v>12.632349065706981</c:v>
                </c:pt>
                <c:pt idx="12">
                  <c:v>12.632349065706981</c:v>
                </c:pt>
                <c:pt idx="13">
                  <c:v>12.632349065706981</c:v>
                </c:pt>
                <c:pt idx="14">
                  <c:v>12.632349065706981</c:v>
                </c:pt>
                <c:pt idx="15">
                  <c:v>12.632349065706981</c:v>
                </c:pt>
                <c:pt idx="16">
                  <c:v>12.632349065706981</c:v>
                </c:pt>
                <c:pt idx="17">
                  <c:v>12.632349065706981</c:v>
                </c:pt>
                <c:pt idx="18">
                  <c:v>12.632349065706981</c:v>
                </c:pt>
                <c:pt idx="19">
                  <c:v>12.632349065706981</c:v>
                </c:pt>
                <c:pt idx="20">
                  <c:v>12.632349065706981</c:v>
                </c:pt>
                <c:pt idx="21" formatCode="0.0000">
                  <c:v>0</c:v>
                </c:pt>
                <c:pt idx="22" formatCode="0.00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81-4E57-9DBE-56F6CC1556E1}"/>
            </c:ext>
          </c:extLst>
        </c:ser>
        <c:ser>
          <c:idx val="3"/>
          <c:order val="1"/>
          <c:tx>
            <c:strRef>
              <c:f>'A2'!$A$30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'A2'!$B$7:$Y$7</c:f>
              <c:numCache>
                <c:formatCode>0.0</c:formatCode>
                <c:ptCount val="24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</c:numCache>
            </c:numRef>
          </c:xVal>
          <c:yVal>
            <c:numRef>
              <c:f>'A2'!$B$30:$Y$30</c:f>
              <c:numCache>
                <c:formatCode>0.0</c:formatCode>
                <c:ptCount val="24"/>
                <c:pt idx="0">
                  <c:v>18.94852359856047</c:v>
                </c:pt>
                <c:pt idx="1">
                  <c:v>18.94852359856047</c:v>
                </c:pt>
                <c:pt idx="2">
                  <c:v>18.94852359856047</c:v>
                </c:pt>
                <c:pt idx="3">
                  <c:v>18.94852359856047</c:v>
                </c:pt>
                <c:pt idx="4">
                  <c:v>18.94852359856047</c:v>
                </c:pt>
                <c:pt idx="5">
                  <c:v>18.94852359856047</c:v>
                </c:pt>
                <c:pt idx="6">
                  <c:v>18.94852359856047</c:v>
                </c:pt>
                <c:pt idx="7">
                  <c:v>18.94852359856047</c:v>
                </c:pt>
                <c:pt idx="8">
                  <c:v>18.94852359856047</c:v>
                </c:pt>
                <c:pt idx="9">
                  <c:v>18.94852359856047</c:v>
                </c:pt>
                <c:pt idx="10">
                  <c:v>18.94852359856047</c:v>
                </c:pt>
                <c:pt idx="11">
                  <c:v>18.94852359856047</c:v>
                </c:pt>
                <c:pt idx="12">
                  <c:v>18.94852359856047</c:v>
                </c:pt>
                <c:pt idx="13">
                  <c:v>18.94852359856047</c:v>
                </c:pt>
                <c:pt idx="14">
                  <c:v>18.94852359856047</c:v>
                </c:pt>
                <c:pt idx="15">
                  <c:v>18.94852359856047</c:v>
                </c:pt>
                <c:pt idx="16">
                  <c:v>18.94852359856047</c:v>
                </c:pt>
                <c:pt idx="17">
                  <c:v>18.94852359856047</c:v>
                </c:pt>
                <c:pt idx="18">
                  <c:v>18.94852359856047</c:v>
                </c:pt>
                <c:pt idx="19">
                  <c:v>18.94852359856047</c:v>
                </c:pt>
                <c:pt idx="20">
                  <c:v>18.94852359856047</c:v>
                </c:pt>
                <c:pt idx="21" formatCode="0.0000">
                  <c:v>0</c:v>
                </c:pt>
                <c:pt idx="22" formatCode="0.00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81-4E57-9DBE-56F6CC1556E1}"/>
            </c:ext>
          </c:extLst>
        </c:ser>
        <c:ser>
          <c:idx val="2"/>
          <c:order val="2"/>
          <c:tx>
            <c:strRef>
              <c:f>'A2'!$A$28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4472C4"/>
              </a:solidFill>
              <a:ln w="9525">
                <a:noFill/>
              </a:ln>
              <a:effectLst/>
            </c:spPr>
          </c:marker>
          <c:xVal>
            <c:numRef>
              <c:f>'A2'!$B$7:$V$7</c:f>
              <c:numCache>
                <c:formatCode>0.0</c:formatCode>
                <c:ptCount val="2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</c:numCache>
            </c:numRef>
          </c:xVal>
          <c:yVal>
            <c:numRef>
              <c:f>'A2'!$B$28:$V$28</c:f>
              <c:numCache>
                <c:formatCode>0.0</c:formatCode>
                <c:ptCount val="21"/>
                <c:pt idx="0">
                  <c:v>12.474670549899876</c:v>
                </c:pt>
                <c:pt idx="1">
                  <c:v>12.474670549899876</c:v>
                </c:pt>
                <c:pt idx="2">
                  <c:v>12.474670549899876</c:v>
                </c:pt>
                <c:pt idx="3">
                  <c:v>12.474670549899876</c:v>
                </c:pt>
                <c:pt idx="4">
                  <c:v>12.474670549899876</c:v>
                </c:pt>
                <c:pt idx="5">
                  <c:v>12.474670549899876</c:v>
                </c:pt>
                <c:pt idx="6">
                  <c:v>12.474670549899876</c:v>
                </c:pt>
                <c:pt idx="7">
                  <c:v>12.474670549899876</c:v>
                </c:pt>
                <c:pt idx="8">
                  <c:v>12.474670549899876</c:v>
                </c:pt>
                <c:pt idx="9">
                  <c:v>12.474670549899876</c:v>
                </c:pt>
                <c:pt idx="10">
                  <c:v>12.474670549899876</c:v>
                </c:pt>
                <c:pt idx="11">
                  <c:v>12.474670549899876</c:v>
                </c:pt>
                <c:pt idx="12">
                  <c:v>12.474670549899876</c:v>
                </c:pt>
                <c:pt idx="13">
                  <c:v>12.474670549899876</c:v>
                </c:pt>
                <c:pt idx="14">
                  <c:v>12.474670549899876</c:v>
                </c:pt>
                <c:pt idx="15">
                  <c:v>12.474670549899876</c:v>
                </c:pt>
                <c:pt idx="16">
                  <c:v>12.474670549899876</c:v>
                </c:pt>
                <c:pt idx="17">
                  <c:v>12.474670549899876</c:v>
                </c:pt>
                <c:pt idx="18">
                  <c:v>12.474670549899876</c:v>
                </c:pt>
                <c:pt idx="19">
                  <c:v>12.474670549899876</c:v>
                </c:pt>
                <c:pt idx="20">
                  <c:v>12.474670549899876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F0-48FE-ACDD-CD56B25CD13F}"/>
            </c:ext>
          </c:extLst>
        </c:ser>
        <c:ser>
          <c:idx val="0"/>
          <c:order val="3"/>
          <c:tx>
            <c:strRef>
              <c:f>'A2'!$A$37</c:f>
              <c:strCache>
                <c:ptCount val="1"/>
                <c:pt idx="0">
                  <c:v>ASvee'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'A2'!$B$7:$Y$7</c:f>
              <c:numCache>
                <c:formatCode>0.0</c:formatCode>
                <c:ptCount val="24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</c:numCache>
            </c:numRef>
          </c:xVal>
          <c:yVal>
            <c:numRef>
              <c:f>'A2'!$B$37:$Y$37</c:f>
              <c:numCache>
                <c:formatCode>0.0</c:formatCode>
                <c:ptCount val="24"/>
                <c:pt idx="0">
                  <c:v>14.692088497552373</c:v>
                </c:pt>
                <c:pt idx="1">
                  <c:v>14.458199088203001</c:v>
                </c:pt>
                <c:pt idx="2">
                  <c:v>14.270246032793235</c:v>
                </c:pt>
                <c:pt idx="3">
                  <c:v>14.115717463706217</c:v>
                </c:pt>
                <c:pt idx="4">
                  <c:v>13.986300125936388</c:v>
                </c:pt>
                <c:pt idx="5">
                  <c:v>13.87624809388018</c:v>
                </c:pt>
                <c:pt idx="6">
                  <c:v>13.781458526872298</c:v>
                </c:pt>
                <c:pt idx="7">
                  <c:v>13.698920774229544</c:v>
                </c:pt>
                <c:pt idx="8">
                  <c:v>13.626373786426107</c:v>
                </c:pt>
                <c:pt idx="9">
                  <c:v>13.56208525517348</c:v>
                </c:pt>
                <c:pt idx="10">
                  <c:v>13.504704753779668</c:v>
                </c:pt>
                <c:pt idx="11">
                  <c:v>13.453163422711761</c:v>
                </c:pt>
                <c:pt idx="12">
                  <c:v>13.406603814636286</c:v>
                </c:pt>
                <c:pt idx="13">
                  <c:v>13.364329799275668</c:v>
                </c:pt>
                <c:pt idx="14">
                  <c:v>13.325770123364231</c:v>
                </c:pt>
                <c:pt idx="15">
                  <c:v>13.290451460142808</c:v>
                </c:pt>
                <c:pt idx="16">
                  <c:v>13.257978177163192</c:v>
                </c:pt>
                <c:pt idx="17">
                  <c:v>13.228016940858961</c:v>
                </c:pt>
                <c:pt idx="18">
                  <c:v>13.200284856645082</c:v>
                </c:pt>
                <c:pt idx="19">
                  <c:v>13.17454022944</c:v>
                </c:pt>
                <c:pt idx="20">
                  <c:v>13.150575291140436</c:v>
                </c:pt>
                <c:pt idx="21" formatCode="0.0000">
                  <c:v>-2.6222673438315573E-2</c:v>
                </c:pt>
                <c:pt idx="22" formatCode="0.0000">
                  <c:v>8.7923709953035584E-2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81-4E57-9DBE-56F6CC155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36529568"/>
        <c:axId val="-536532832"/>
      </c:scatterChart>
      <c:valAx>
        <c:axId val="-536529568"/>
        <c:scaling>
          <c:orientation val="minMax"/>
          <c:max val="3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</a:t>
                </a:r>
                <a:r>
                  <a:rPr lang="en-US" baseline="0"/>
                  <a:t> Shaft </a:t>
                </a:r>
                <a:r>
                  <a:rPr lang="en-US"/>
                  <a:t>Area (m2)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6532832"/>
        <c:crosses val="autoZero"/>
        <c:crossBetween val="midCat"/>
      </c:valAx>
      <c:valAx>
        <c:axId val="-536532832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Headrace </a:t>
                </a:r>
                <a:r>
                  <a:rPr lang="en-US"/>
                  <a:t>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652956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r"/>
      <c:layout>
        <c:manualLayout>
          <c:xMode val="edge"/>
          <c:yMode val="edge"/>
          <c:x val="0.75282000000000004"/>
          <c:y val="7.0555555555555552E-2"/>
          <c:w val="0.16475925925925927"/>
          <c:h val="0.238126666666666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50370370370375E-2"/>
          <c:y val="0.11328490718321227"/>
          <c:w val="0.88011185185185181"/>
          <c:h val="0.70474965277777779"/>
        </c:manualLayout>
      </c:layout>
      <c:scatterChart>
        <c:scatterStyle val="smoothMarker"/>
        <c:varyColors val="0"/>
        <c:ser>
          <c:idx val="1"/>
          <c:order val="0"/>
          <c:tx>
            <c:strRef>
              <c:f>q0!$A$29</c:f>
              <c:strCache>
                <c:ptCount val="1"/>
                <c:pt idx="0">
                  <c:v>AThoma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q0!$B$39:$Y$39</c:f>
              <c:numCache>
                <c:formatCode>General</c:formatCode>
                <c:ptCount val="24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  <c:pt idx="23">
                  <c:v>1.1599999999999999</c:v>
                </c:pt>
              </c:numCache>
            </c:numRef>
          </c:xVal>
          <c:yVal>
            <c:numRef>
              <c:f>q0!$B$29:$Y$29</c:f>
              <c:numCache>
                <c:formatCode>0.0</c:formatCode>
                <c:ptCount val="24"/>
                <c:pt idx="0">
                  <c:v>12.528341305279495</c:v>
                </c:pt>
                <c:pt idx="1">
                  <c:v>12.534088058296495</c:v>
                </c:pt>
                <c:pt idx="2">
                  <c:v>12.540002191203065</c:v>
                </c:pt>
                <c:pt idx="3">
                  <c:v>12.546084170516965</c:v>
                </c:pt>
                <c:pt idx="4">
                  <c:v>12.552334476680926</c:v>
                </c:pt>
                <c:pt idx="5">
                  <c:v>12.558753604158651</c:v>
                </c:pt>
                <c:pt idx="6">
                  <c:v>12.565342061533832</c:v>
                </c:pt>
                <c:pt idx="7">
                  <c:v>12.5721003716122</c:v>
                </c:pt>
                <c:pt idx="8">
                  <c:v>12.579029071526673</c:v>
                </c:pt>
                <c:pt idx="9">
                  <c:v>12.586128712845611</c:v>
                </c:pt>
                <c:pt idx="10">
                  <c:v>12.593399861684254</c:v>
                </c:pt>
                <c:pt idx="11">
                  <c:v>12.600843098819359</c:v>
                </c:pt>
                <c:pt idx="12">
                  <c:v>12.608459019807082</c:v>
                </c:pt>
                <c:pt idx="13">
                  <c:v>12.616248235104171</c:v>
                </c:pt>
                <c:pt idx="14">
                  <c:v>12.6242113701925</c:v>
                </c:pt>
                <c:pt idx="15">
                  <c:v>12.632349065706981</c:v>
                </c:pt>
                <c:pt idx="16">
                  <c:v>12.640661977566937</c:v>
                </c:pt>
                <c:pt idx="17">
                  <c:v>12.649150777110965</c:v>
                </c:pt>
                <c:pt idx="18">
                  <c:v>12.657816151235322</c:v>
                </c:pt>
                <c:pt idx="19">
                  <c:v>12.666658802535952</c:v>
                </c:pt>
                <c:pt idx="20">
                  <c:v>12.675679449454128</c:v>
                </c:pt>
                <c:pt idx="21">
                  <c:v>12.684878826425841</c:v>
                </c:pt>
                <c:pt idx="22">
                  <c:v>12.694257684034936</c:v>
                </c:pt>
                <c:pt idx="23">
                  <c:v>12.703816789170096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78-4938-A835-AA1DCD9C8209}"/>
            </c:ext>
          </c:extLst>
        </c:ser>
        <c:ser>
          <c:idx val="3"/>
          <c:order val="1"/>
          <c:tx>
            <c:strRef>
              <c:f>q0!$A$30</c:f>
              <c:strCache>
                <c:ptCount val="1"/>
                <c:pt idx="0">
                  <c:v>AThoma'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q0!$B$39:$Y$39</c:f>
              <c:numCache>
                <c:formatCode>General</c:formatCode>
                <c:ptCount val="24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  <c:pt idx="23">
                  <c:v>1.1599999999999999</c:v>
                </c:pt>
              </c:numCache>
            </c:numRef>
          </c:xVal>
          <c:yVal>
            <c:numRef>
              <c:f>q0!$B$30:$Y$30</c:f>
              <c:numCache>
                <c:formatCode>0.0</c:formatCode>
                <c:ptCount val="24"/>
                <c:pt idx="0">
                  <c:v>18.792511957919242</c:v>
                </c:pt>
                <c:pt idx="1">
                  <c:v>18.801132087444742</c:v>
                </c:pt>
                <c:pt idx="2">
                  <c:v>18.810003286804598</c:v>
                </c:pt>
                <c:pt idx="3">
                  <c:v>18.819126255775448</c:v>
                </c:pt>
                <c:pt idx="4">
                  <c:v>18.828501715021389</c:v>
                </c:pt>
                <c:pt idx="5">
                  <c:v>18.838130406237976</c:v>
                </c:pt>
                <c:pt idx="6">
                  <c:v>18.848013092300747</c:v>
                </c:pt>
                <c:pt idx="7">
                  <c:v>18.858150557418298</c:v>
                </c:pt>
                <c:pt idx="8">
                  <c:v>18.868543607290007</c:v>
                </c:pt>
                <c:pt idx="9">
                  <c:v>18.879193069268418</c:v>
                </c:pt>
                <c:pt idx="10">
                  <c:v>18.890099792526382</c:v>
                </c:pt>
                <c:pt idx="11">
                  <c:v>18.901264648229038</c:v>
                </c:pt>
                <c:pt idx="12">
                  <c:v>18.912688529710621</c:v>
                </c:pt>
                <c:pt idx="13">
                  <c:v>18.924372352656256</c:v>
                </c:pt>
                <c:pt idx="14">
                  <c:v>18.93631705528875</c:v>
                </c:pt>
                <c:pt idx="15">
                  <c:v>18.94852359856047</c:v>
                </c:pt>
                <c:pt idx="16">
                  <c:v>18.960992966350407</c:v>
                </c:pt>
                <c:pt idx="17">
                  <c:v>18.973726165666449</c:v>
                </c:pt>
                <c:pt idx="18">
                  <c:v>18.986724226852981</c:v>
                </c:pt>
                <c:pt idx="19">
                  <c:v>18.99998820380393</c:v>
                </c:pt>
                <c:pt idx="20">
                  <c:v>19.013519174181191</c:v>
                </c:pt>
                <c:pt idx="21">
                  <c:v>19.02731823963876</c:v>
                </c:pt>
                <c:pt idx="22">
                  <c:v>19.041386526052403</c:v>
                </c:pt>
                <c:pt idx="23">
                  <c:v>19.055725183755143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A78-4938-A835-AA1DCD9C8209}"/>
            </c:ext>
          </c:extLst>
        </c:ser>
        <c:ser>
          <c:idx val="0"/>
          <c:order val="2"/>
          <c:tx>
            <c:strRef>
              <c:f>q0!$A$28</c:f>
              <c:strCache>
                <c:ptCount val="1"/>
                <c:pt idx="0">
                  <c:v>ASvee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q0!$B$39:$Y$39</c:f>
              <c:numCache>
                <c:formatCode>General</c:formatCode>
                <c:ptCount val="24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  <c:pt idx="23">
                  <c:v>1.1599999999999999</c:v>
                </c:pt>
              </c:numCache>
            </c:numRef>
          </c:xVal>
          <c:yVal>
            <c:numRef>
              <c:f>q0!$B$28:$Y$28</c:f>
              <c:numCache>
                <c:formatCode>0.0</c:formatCode>
                <c:ptCount val="24"/>
                <c:pt idx="0">
                  <c:v>10.366495681601227</c:v>
                </c:pt>
                <c:pt idx="1">
                  <c:v>10.332790181635003</c:v>
                </c:pt>
                <c:pt idx="2">
                  <c:v>10.658731097776828</c:v>
                </c:pt>
                <c:pt idx="3">
                  <c:v>10.630424840540636</c:v>
                </c:pt>
                <c:pt idx="4">
                  <c:v>10.602723024069874</c:v>
                </c:pt>
                <c:pt idx="5">
                  <c:v>10.575614509086469</c:v>
                </c:pt>
                <c:pt idx="6">
                  <c:v>11.177434264539032</c:v>
                </c:pt>
                <c:pt idx="7">
                  <c:v>10.851878591318892</c:v>
                </c:pt>
                <c:pt idx="8">
                  <c:v>11.23518210555417</c:v>
                </c:pt>
                <c:pt idx="9">
                  <c:v>11.124984860269496</c:v>
                </c:pt>
                <c:pt idx="10">
                  <c:v>11.501202914995146</c:v>
                </c:pt>
                <c:pt idx="11">
                  <c:v>11.438734207960815</c:v>
                </c:pt>
                <c:pt idx="12">
                  <c:v>11.532682237183909</c:v>
                </c:pt>
                <c:pt idx="13">
                  <c:v>12.211037461452658</c:v>
                </c:pt>
                <c:pt idx="14">
                  <c:v>12.152020503529402</c:v>
                </c:pt>
                <c:pt idx="15">
                  <c:v>12.675549899121801</c:v>
                </c:pt>
                <c:pt idx="16">
                  <c:v>12.972210654312914</c:v>
                </c:pt>
                <c:pt idx="17">
                  <c:v>13.614155338090013</c:v>
                </c:pt>
                <c:pt idx="18">
                  <c:v>15.031221230799115</c:v>
                </c:pt>
                <c:pt idx="19">
                  <c:v>16.234639209188817</c:v>
                </c:pt>
                <c:pt idx="20">
                  <c:v>17.71648058506133</c:v>
                </c:pt>
                <c:pt idx="21">
                  <c:v>24.119925248942913</c:v>
                </c:pt>
                <c:pt idx="22">
                  <c:v>24.748456032026066</c:v>
                </c:pt>
                <c:pt idx="23">
                  <c:v>12.544327866632543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0A3-4328-89E3-BC5428D1D4D5}"/>
            </c:ext>
          </c:extLst>
        </c:ser>
        <c:ser>
          <c:idx val="2"/>
          <c:order val="3"/>
          <c:tx>
            <c:strRef>
              <c:f>q0!$A$37</c:f>
              <c:strCache>
                <c:ptCount val="1"/>
                <c:pt idx="0">
                  <c:v>ASvee'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q0!$B$39:$X$39</c:f>
              <c:numCache>
                <c:formatCode>General</c:formatCode>
                <c:ptCount val="23"/>
                <c:pt idx="0">
                  <c:v>0.7</c:v>
                </c:pt>
                <c:pt idx="1">
                  <c:v>0.72</c:v>
                </c:pt>
                <c:pt idx="2">
                  <c:v>0.74</c:v>
                </c:pt>
                <c:pt idx="3">
                  <c:v>0.76</c:v>
                </c:pt>
                <c:pt idx="4">
                  <c:v>0.78</c:v>
                </c:pt>
                <c:pt idx="5">
                  <c:v>0.8</c:v>
                </c:pt>
                <c:pt idx="6">
                  <c:v>0.82</c:v>
                </c:pt>
                <c:pt idx="7">
                  <c:v>0.84</c:v>
                </c:pt>
                <c:pt idx="8">
                  <c:v>0.86</c:v>
                </c:pt>
                <c:pt idx="9">
                  <c:v>0.88</c:v>
                </c:pt>
                <c:pt idx="10">
                  <c:v>0.9</c:v>
                </c:pt>
                <c:pt idx="11">
                  <c:v>0.92</c:v>
                </c:pt>
                <c:pt idx="12">
                  <c:v>0.94</c:v>
                </c:pt>
                <c:pt idx="13">
                  <c:v>0.96</c:v>
                </c:pt>
                <c:pt idx="14">
                  <c:v>0.98</c:v>
                </c:pt>
                <c:pt idx="15">
                  <c:v>1</c:v>
                </c:pt>
                <c:pt idx="16">
                  <c:v>1.02</c:v>
                </c:pt>
                <c:pt idx="17">
                  <c:v>1.04</c:v>
                </c:pt>
                <c:pt idx="18">
                  <c:v>1.06</c:v>
                </c:pt>
                <c:pt idx="19">
                  <c:v>1.08</c:v>
                </c:pt>
                <c:pt idx="20">
                  <c:v>1.1000000000000001</c:v>
                </c:pt>
                <c:pt idx="21">
                  <c:v>1.1200000000000001</c:v>
                </c:pt>
                <c:pt idx="22">
                  <c:v>1.1399999999999999</c:v>
                </c:pt>
              </c:numCache>
            </c:numRef>
          </c:xVal>
          <c:yVal>
            <c:numRef>
              <c:f>q0!$B$37:$X$37</c:f>
              <c:numCache>
                <c:formatCode>0.0</c:formatCode>
                <c:ptCount val="23"/>
                <c:pt idx="0">
                  <c:v>11.208746827271694</c:v>
                </c:pt>
                <c:pt idx="1">
                  <c:v>11.173057079858742</c:v>
                </c:pt>
                <c:pt idx="2">
                  <c:v>11.526304450468984</c:v>
                </c:pt>
                <c:pt idx="3">
                  <c:v>11.496515645909563</c:v>
                </c:pt>
                <c:pt idx="4">
                  <c:v>11.467398997298561</c:v>
                </c:pt>
                <c:pt idx="5">
                  <c:v>11.438942497805975</c:v>
                </c:pt>
                <c:pt idx="6">
                  <c:v>12.09082717975466</c:v>
                </c:pt>
                <c:pt idx="7">
                  <c:v>11.739600265944269</c:v>
                </c:pt>
                <c:pt idx="8">
                  <c:v>12.155249161991282</c:v>
                </c:pt>
                <c:pt idx="9">
                  <c:v>12.03703213765626</c:v>
                </c:pt>
                <c:pt idx="10">
                  <c:v>12.445156941975968</c:v>
                </c:pt>
                <c:pt idx="11">
                  <c:v>12.378644285299108</c:v>
                </c:pt>
                <c:pt idx="12">
                  <c:v>12.481429495340496</c:v>
                </c:pt>
                <c:pt idx="13">
                  <c:v>13.216800706722573</c:v>
                </c:pt>
                <c:pt idx="14">
                  <c:v>13.154154524405676</c:v>
                </c:pt>
                <c:pt idx="15">
                  <c:v>13.722170721439653</c:v>
                </c:pt>
                <c:pt idx="16">
                  <c:v>14.04469989661078</c:v>
                </c:pt>
                <c:pt idx="17">
                  <c:v>14.741189795607479</c:v>
                </c:pt>
                <c:pt idx="18">
                  <c:v>16.277225292268479</c:v>
                </c:pt>
                <c:pt idx="19">
                  <c:v>17.582228955391535</c:v>
                </c:pt>
                <c:pt idx="20">
                  <c:v>19.189110265809784</c:v>
                </c:pt>
                <c:pt idx="21">
                  <c:v>26.127650490835379</c:v>
                </c:pt>
                <c:pt idx="22">
                  <c:v>26.811458986928329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78-4938-A835-AA1DCD9C8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3932432"/>
        <c:axId val="-603936784"/>
      </c:scatterChart>
      <c:valAx>
        <c:axId val="-603932432"/>
        <c:scaling>
          <c:orientation val="minMax"/>
          <c:max val="1.1500000000000001"/>
          <c:min val="0.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Q/Qopt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936784"/>
        <c:crosses val="autoZero"/>
        <c:crossBetween val="midCat"/>
      </c:valAx>
      <c:valAx>
        <c:axId val="-603936784"/>
        <c:scaling>
          <c:orientation val="minMax"/>
          <c:max val="30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Headrace </a:t>
                </a:r>
                <a:r>
                  <a:rPr lang="en-US"/>
                  <a:t>Surge Tank Area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932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8.9370370370370364E-2"/>
          <c:y val="0.13200805555555556"/>
          <c:w val="0.16475925925925927"/>
          <c:h val="0.238126666666666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Kvinen!$C$2</c:f>
              <c:strCache>
                <c:ptCount val="1"/>
                <c:pt idx="0">
                  <c:v>Eta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Kvinen!$B$3:$B$26</c:f>
              <c:numCache>
                <c:formatCode>General</c:formatCode>
                <c:ptCount val="24"/>
                <c:pt idx="0">
                  <c:v>48.604287069206592</c:v>
                </c:pt>
                <c:pt idx="1">
                  <c:v>50.270414225506343</c:v>
                </c:pt>
                <c:pt idx="2">
                  <c:v>51.91831241948335</c:v>
                </c:pt>
                <c:pt idx="3">
                  <c:v>53.606610644695316</c:v>
                </c:pt>
                <c:pt idx="4">
                  <c:v>55.280259861445558</c:v>
                </c:pt>
                <c:pt idx="5">
                  <c:v>56.93944990569689</c:v>
                </c:pt>
                <c:pt idx="6">
                  <c:v>58.584367347417007</c:v>
                </c:pt>
                <c:pt idx="7">
                  <c:v>60.312056464901161</c:v>
                </c:pt>
                <c:pt idx="8">
                  <c:v>61.984101393547981</c:v>
                </c:pt>
                <c:pt idx="9">
                  <c:v>63.705815239195481</c:v>
                </c:pt>
                <c:pt idx="10">
                  <c:v>65.405194805728726</c:v>
                </c:pt>
                <c:pt idx="11">
                  <c:v>67.152533151358909</c:v>
                </c:pt>
                <c:pt idx="12">
                  <c:v>68.886279402153477</c:v>
                </c:pt>
                <c:pt idx="13">
                  <c:v>70.628361649804773</c:v>
                </c:pt>
                <c:pt idx="14">
                  <c:v>72.456352850399483</c:v>
                </c:pt>
                <c:pt idx="15">
                  <c:v>74.274950678183217</c:v>
                </c:pt>
                <c:pt idx="16">
                  <c:v>76.15596262663594</c:v>
                </c:pt>
                <c:pt idx="17">
                  <c:v>78.071182292697443</c:v>
                </c:pt>
                <c:pt idx="18">
                  <c:v>80.057027413313506</c:v>
                </c:pt>
                <c:pt idx="19">
                  <c:v>82.179983951743324</c:v>
                </c:pt>
                <c:pt idx="20">
                  <c:v>84.406505783364963</c:v>
                </c:pt>
                <c:pt idx="21">
                  <c:v>86.745093282656086</c:v>
                </c:pt>
                <c:pt idx="22">
                  <c:v>89.398222900279208</c:v>
                </c:pt>
                <c:pt idx="23">
                  <c:v>92.097695393319341</c:v>
                </c:pt>
              </c:numCache>
            </c:numRef>
          </c:xVal>
          <c:yVal>
            <c:numRef>
              <c:f>Kvinen!$D$3:$D$26</c:f>
              <c:numCache>
                <c:formatCode>0.0\ %</c:formatCode>
                <c:ptCount val="24"/>
                <c:pt idx="0">
                  <c:v>0.90400000000000003</c:v>
                </c:pt>
                <c:pt idx="1">
                  <c:v>0.90900000000000003</c:v>
                </c:pt>
                <c:pt idx="2">
                  <c:v>0.91400000000000003</c:v>
                </c:pt>
                <c:pt idx="3">
                  <c:v>0.91799999999999993</c:v>
                </c:pt>
                <c:pt idx="4">
                  <c:v>0.92200000000000004</c:v>
                </c:pt>
                <c:pt idx="5">
                  <c:v>0.92599999999999993</c:v>
                </c:pt>
                <c:pt idx="6">
                  <c:v>0.93</c:v>
                </c:pt>
                <c:pt idx="7">
                  <c:v>0.9325</c:v>
                </c:pt>
                <c:pt idx="8">
                  <c:v>0.93569999999999998</c:v>
                </c:pt>
                <c:pt idx="9">
                  <c:v>0.93799999999999994</c:v>
                </c:pt>
                <c:pt idx="10">
                  <c:v>0.9405</c:v>
                </c:pt>
                <c:pt idx="11">
                  <c:v>0.94220000000000004</c:v>
                </c:pt>
                <c:pt idx="12">
                  <c:v>0.94400000000000006</c:v>
                </c:pt>
                <c:pt idx="13">
                  <c:v>0.9456</c:v>
                </c:pt>
                <c:pt idx="14">
                  <c:v>0.94599999999999995</c:v>
                </c:pt>
                <c:pt idx="15">
                  <c:v>0.94650000000000001</c:v>
                </c:pt>
                <c:pt idx="16">
                  <c:v>0.94620000000000004</c:v>
                </c:pt>
                <c:pt idx="17">
                  <c:v>0.94550000000000001</c:v>
                </c:pt>
                <c:pt idx="18">
                  <c:v>0.94400000000000006</c:v>
                </c:pt>
                <c:pt idx="19">
                  <c:v>0.94099999999999995</c:v>
                </c:pt>
                <c:pt idx="20">
                  <c:v>0.93700000000000006</c:v>
                </c:pt>
                <c:pt idx="21">
                  <c:v>0.93200000000000005</c:v>
                </c:pt>
                <c:pt idx="22">
                  <c:v>0.92400000000000004</c:v>
                </c:pt>
                <c:pt idx="23">
                  <c:v>0.91599999999999993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D9-4702-A8B1-2569DEE12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2900240"/>
        <c:axId val="-602906224"/>
      </c:scatterChart>
      <c:valAx>
        <c:axId val="-602900240"/>
        <c:scaling>
          <c:orientation val="minMax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2906224"/>
        <c:crosses val="autoZero"/>
        <c:crossBetween val="midCat"/>
      </c:valAx>
      <c:valAx>
        <c:axId val="-60290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290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466724</xdr:colOff>
      <xdr:row>7</xdr:row>
      <xdr:rowOff>33337</xdr:rowOff>
    </xdr:from>
    <xdr:to>
      <xdr:col>15</xdr:col>
      <xdr:colOff>151724</xdr:colOff>
      <xdr:row>26</xdr:row>
      <xdr:rowOff>13837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12</xdr:row>
      <xdr:rowOff>61912</xdr:rowOff>
    </xdr:from>
    <xdr:to>
      <xdr:col>12</xdr:col>
      <xdr:colOff>504825</xdr:colOff>
      <xdr:row>26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4</xdr:row>
      <xdr:rowOff>80962</xdr:rowOff>
    </xdr:from>
    <xdr:to>
      <xdr:col>13</xdr:col>
      <xdr:colOff>66000</xdr:colOff>
      <xdr:row>23</xdr:row>
      <xdr:rowOff>61462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257174</xdr:colOff>
      <xdr:row>10</xdr:row>
      <xdr:rowOff>90487</xdr:rowOff>
    </xdr:from>
    <xdr:to>
      <xdr:col>16</xdr:col>
      <xdr:colOff>104099</xdr:colOff>
      <xdr:row>29</xdr:row>
      <xdr:rowOff>70987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18</xdr:row>
      <xdr:rowOff>80962</xdr:rowOff>
    </xdr:from>
    <xdr:to>
      <xdr:col>20</xdr:col>
      <xdr:colOff>342225</xdr:colOff>
      <xdr:row>37</xdr:row>
      <xdr:rowOff>61462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14</xdr:row>
      <xdr:rowOff>157162</xdr:rowOff>
    </xdr:from>
    <xdr:to>
      <xdr:col>18</xdr:col>
      <xdr:colOff>367125</xdr:colOff>
      <xdr:row>29</xdr:row>
      <xdr:rowOff>179662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428624</xdr:colOff>
      <xdr:row>9</xdr:row>
      <xdr:rowOff>19050</xdr:rowOff>
    </xdr:from>
    <xdr:to>
      <xdr:col>17</xdr:col>
      <xdr:colOff>113624</xdr:colOff>
      <xdr:row>27</xdr:row>
      <xdr:rowOff>190050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161924</xdr:colOff>
      <xdr:row>18</xdr:row>
      <xdr:rowOff>76200</xdr:rowOff>
    </xdr:from>
    <xdr:to>
      <xdr:col>17</xdr:col>
      <xdr:colOff>418424</xdr:colOff>
      <xdr:row>37</xdr:row>
      <xdr:rowOff>56700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371475</xdr:colOff>
      <xdr:row>2</xdr:row>
      <xdr:rowOff>66674</xdr:rowOff>
    </xdr:from>
    <xdr:to>
      <xdr:col>18</xdr:col>
      <xdr:colOff>56475</xdr:colOff>
      <xdr:row>21</xdr:row>
      <xdr:rowOff>47174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104775</xdr:colOff>
      <xdr:row>12</xdr:row>
      <xdr:rowOff>14287</xdr:rowOff>
    </xdr:from>
    <xdr:to>
      <xdr:col>28</xdr:col>
      <xdr:colOff>409575</xdr:colOff>
      <xdr:row>26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409575</xdr:colOff>
      <xdr:row>7</xdr:row>
      <xdr:rowOff>95250</xdr:rowOff>
    </xdr:from>
    <xdr:to>
      <xdr:col>13</xdr:col>
      <xdr:colOff>104775</xdr:colOff>
      <xdr:row>21</xdr:row>
      <xdr:rowOff>171450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0"/>
  <sheetViews>
    <sheetView workbookViewId="0">
      <selection activeCell="J17" sqref="J17"/>
    </sheetView>
  </sheetViews>
  <sheetFormatPr defaultRowHeight="15" x14ac:dyDescent="0.25"/>
  <sheetData>
    <row r="1" spans="1:36" ht="16.5" thickBot="1" x14ac:dyDescent="0.3">
      <c r="A1" s="3" t="s">
        <v>28</v>
      </c>
      <c r="B1" s="4"/>
      <c r="C1" s="4"/>
      <c r="D1" s="4"/>
      <c r="E1" s="4"/>
      <c r="N1" t="s">
        <v>69</v>
      </c>
      <c r="R1" t="s">
        <v>70</v>
      </c>
      <c r="S1" t="s">
        <v>84</v>
      </c>
      <c r="V1" t="s">
        <v>71</v>
      </c>
      <c r="W1" t="s">
        <v>84</v>
      </c>
      <c r="AC1" t="s">
        <v>70</v>
      </c>
      <c r="AH1" t="s">
        <v>71</v>
      </c>
    </row>
    <row r="2" spans="1:36" ht="15.75" thickBot="1" x14ac:dyDescent="0.3">
      <c r="A2" s="4"/>
      <c r="B2" s="4"/>
      <c r="C2" s="4"/>
      <c r="D2" s="4"/>
      <c r="E2" s="4"/>
      <c r="I2" s="1" t="s">
        <v>46</v>
      </c>
      <c r="J2" s="1">
        <v>5000</v>
      </c>
      <c r="K2" t="s">
        <v>87</v>
      </c>
      <c r="M2" s="1" t="s">
        <v>46</v>
      </c>
      <c r="N2" t="s">
        <v>30</v>
      </c>
      <c r="O2" s="1">
        <v>17000</v>
      </c>
      <c r="Q2" s="1" t="s">
        <v>46</v>
      </c>
      <c r="R2" t="s">
        <v>30</v>
      </c>
      <c r="S2">
        <v>9300</v>
      </c>
      <c r="U2" s="1" t="s">
        <v>46</v>
      </c>
      <c r="V2" t="s">
        <v>30</v>
      </c>
      <c r="W2">
        <v>4811</v>
      </c>
      <c r="AB2" t="s">
        <v>72</v>
      </c>
      <c r="AC2">
        <v>708</v>
      </c>
      <c r="AD2" t="s">
        <v>73</v>
      </c>
      <c r="AE2">
        <f>708-263</f>
        <v>445</v>
      </c>
      <c r="AG2" t="s">
        <v>72</v>
      </c>
      <c r="AH2">
        <v>820</v>
      </c>
      <c r="AI2" t="s">
        <v>73</v>
      </c>
    </row>
    <row r="3" spans="1:36" ht="16.5" thickBot="1" x14ac:dyDescent="0.3">
      <c r="A3" s="5" t="s">
        <v>29</v>
      </c>
      <c r="B3" s="4"/>
      <c r="C3" s="4"/>
      <c r="D3" s="6">
        <v>17000</v>
      </c>
      <c r="E3" s="5" t="s">
        <v>30</v>
      </c>
      <c r="I3" s="1" t="s">
        <v>48</v>
      </c>
      <c r="J3" s="1">
        <v>40</v>
      </c>
      <c r="M3" s="1" t="s">
        <v>48</v>
      </c>
      <c r="N3" t="s">
        <v>58</v>
      </c>
      <c r="O3" s="1">
        <v>15.9</v>
      </c>
      <c r="Q3" s="1" t="s">
        <v>48</v>
      </c>
      <c r="R3" t="s">
        <v>58</v>
      </c>
      <c r="S3">
        <v>36</v>
      </c>
      <c r="U3" s="1" t="s">
        <v>48</v>
      </c>
      <c r="V3" t="s">
        <v>58</v>
      </c>
      <c r="W3">
        <v>48</v>
      </c>
      <c r="AB3" t="s">
        <v>74</v>
      </c>
      <c r="AC3">
        <v>263</v>
      </c>
      <c r="AD3" t="s">
        <v>73</v>
      </c>
      <c r="AG3" t="s">
        <v>74</v>
      </c>
      <c r="AH3">
        <v>715</v>
      </c>
      <c r="AI3" t="s">
        <v>73</v>
      </c>
      <c r="AJ3">
        <f>AH2-AH3</f>
        <v>105</v>
      </c>
    </row>
    <row r="4" spans="1:36" ht="16.5" thickBot="1" x14ac:dyDescent="0.3">
      <c r="A4" s="5" t="s">
        <v>31</v>
      </c>
      <c r="B4" s="4"/>
      <c r="C4" s="4"/>
      <c r="D4" s="7">
        <v>4.5</v>
      </c>
      <c r="E4" s="5" t="s">
        <v>30</v>
      </c>
      <c r="I4" s="1" t="s">
        <v>47</v>
      </c>
      <c r="J4" s="1">
        <v>300</v>
      </c>
      <c r="K4">
        <v>100</v>
      </c>
      <c r="M4" s="1" t="s">
        <v>47</v>
      </c>
      <c r="N4" t="s">
        <v>30</v>
      </c>
      <c r="O4" s="1">
        <v>1000</v>
      </c>
      <c r="Q4" s="1" t="s">
        <v>47</v>
      </c>
      <c r="R4" t="s">
        <v>30</v>
      </c>
      <c r="S4">
        <v>350</v>
      </c>
      <c r="U4" s="1" t="s">
        <v>47</v>
      </c>
      <c r="V4" t="s">
        <v>30</v>
      </c>
      <c r="W4">
        <v>117</v>
      </c>
      <c r="AB4" t="s">
        <v>75</v>
      </c>
      <c r="AC4">
        <v>9300</v>
      </c>
      <c r="AD4" t="s">
        <v>0</v>
      </c>
      <c r="AG4" t="s">
        <v>75</v>
      </c>
      <c r="AI4" t="s">
        <v>0</v>
      </c>
    </row>
    <row r="5" spans="1:36" ht="16.5" thickBot="1" x14ac:dyDescent="0.3">
      <c r="A5" s="5" t="s">
        <v>32</v>
      </c>
      <c r="B5" s="4"/>
      <c r="C5" s="4"/>
      <c r="D5" s="6">
        <v>2.5000000000000001E-2</v>
      </c>
      <c r="E5" s="4"/>
      <c r="I5" s="1" t="s">
        <v>49</v>
      </c>
      <c r="J5" s="1">
        <v>20</v>
      </c>
      <c r="K5">
        <v>20</v>
      </c>
      <c r="M5" s="1" t="s">
        <v>49</v>
      </c>
      <c r="N5" t="s">
        <v>58</v>
      </c>
      <c r="O5" s="1">
        <v>4.5</v>
      </c>
      <c r="Q5" s="1" t="s">
        <v>49</v>
      </c>
      <c r="R5" t="s">
        <v>58</v>
      </c>
      <c r="S5">
        <v>12.56</v>
      </c>
      <c r="U5" s="1" t="s">
        <v>49</v>
      </c>
      <c r="V5" t="s">
        <v>58</v>
      </c>
      <c r="W5">
        <v>13.2</v>
      </c>
      <c r="AC5">
        <v>6.7</v>
      </c>
      <c r="AD5" t="s">
        <v>76</v>
      </c>
      <c r="AI5" t="s">
        <v>76</v>
      </c>
    </row>
    <row r="6" spans="1:36" ht="16.5" thickBot="1" x14ac:dyDescent="0.3">
      <c r="A6" s="5" t="s">
        <v>33</v>
      </c>
      <c r="B6" s="4"/>
      <c r="C6" s="4"/>
      <c r="D6" s="6">
        <v>30</v>
      </c>
      <c r="E6" s="5" t="s">
        <v>34</v>
      </c>
      <c r="I6" s="1" t="s">
        <v>1</v>
      </c>
      <c r="J6" s="1">
        <v>300</v>
      </c>
      <c r="M6" s="1" t="s">
        <v>1</v>
      </c>
      <c r="N6" t="s">
        <v>59</v>
      </c>
      <c r="O6" s="1">
        <v>940</v>
      </c>
      <c r="Q6" s="1" t="s">
        <v>1</v>
      </c>
      <c r="R6" t="s">
        <v>59</v>
      </c>
      <c r="S6">
        <v>445</v>
      </c>
      <c r="U6" s="1" t="s">
        <v>1</v>
      </c>
      <c r="V6" t="s">
        <v>59</v>
      </c>
      <c r="W6">
        <v>116</v>
      </c>
      <c r="AC6">
        <v>667</v>
      </c>
      <c r="AD6" t="s">
        <v>77</v>
      </c>
      <c r="AI6" t="s">
        <v>77</v>
      </c>
    </row>
    <row r="7" spans="1:36" ht="16.5" thickBot="1" x14ac:dyDescent="0.3">
      <c r="A7" s="5" t="s">
        <v>35</v>
      </c>
      <c r="B7" s="4"/>
      <c r="C7" s="4"/>
      <c r="D7" s="6">
        <v>1170</v>
      </c>
      <c r="E7" s="5" t="s">
        <v>36</v>
      </c>
      <c r="I7" s="1" t="s">
        <v>2</v>
      </c>
      <c r="J7" s="1">
        <f t="shared" ref="J7" si="0">J17</f>
        <v>50</v>
      </c>
      <c r="M7" s="1" t="s">
        <v>2</v>
      </c>
      <c r="N7" t="s">
        <v>60</v>
      </c>
      <c r="O7" s="1">
        <v>30</v>
      </c>
      <c r="Q7" s="1" t="s">
        <v>2</v>
      </c>
      <c r="R7" t="s">
        <v>60</v>
      </c>
      <c r="S7">
        <v>38</v>
      </c>
      <c r="U7" s="1" t="s">
        <v>2</v>
      </c>
      <c r="V7" t="s">
        <v>60</v>
      </c>
      <c r="W7">
        <v>75</v>
      </c>
      <c r="AC7">
        <v>278</v>
      </c>
      <c r="AD7" t="s">
        <v>78</v>
      </c>
      <c r="AI7" t="s">
        <v>78</v>
      </c>
    </row>
    <row r="8" spans="1:36" ht="16.5" thickBot="1" x14ac:dyDescent="0.3">
      <c r="A8" s="5" t="s">
        <v>37</v>
      </c>
      <c r="B8" s="4"/>
      <c r="C8" s="4"/>
      <c r="D8" s="6">
        <v>1140</v>
      </c>
      <c r="E8" s="5" t="s">
        <v>36</v>
      </c>
      <c r="I8" s="1" t="s">
        <v>22</v>
      </c>
      <c r="J8" s="1">
        <v>19.62</v>
      </c>
      <c r="M8" s="1" t="s">
        <v>22</v>
      </c>
      <c r="N8" t="s">
        <v>61</v>
      </c>
      <c r="O8" s="1">
        <v>19.62</v>
      </c>
      <c r="Q8" s="1" t="s">
        <v>22</v>
      </c>
      <c r="R8" t="s">
        <v>61</v>
      </c>
      <c r="S8">
        <v>19.600000000000001</v>
      </c>
      <c r="U8" s="1" t="s">
        <v>22</v>
      </c>
      <c r="V8" t="s">
        <v>61</v>
      </c>
      <c r="W8">
        <v>19.600000000000001</v>
      </c>
      <c r="AC8">
        <v>7.0000000000000007E-2</v>
      </c>
      <c r="AD8">
        <f>1/AC8</f>
        <v>14.285714285714285</v>
      </c>
      <c r="AH8">
        <v>7.0000000000000007E-2</v>
      </c>
    </row>
    <row r="9" spans="1:36" ht="16.5" thickBot="1" x14ac:dyDescent="0.3">
      <c r="A9" s="5" t="s">
        <v>38</v>
      </c>
      <c r="B9" s="4"/>
      <c r="C9" s="4"/>
      <c r="D9" s="6">
        <v>215</v>
      </c>
      <c r="E9" s="5" t="s">
        <v>36</v>
      </c>
      <c r="I9" s="1" t="s">
        <v>3</v>
      </c>
      <c r="J9" s="1">
        <v>1000</v>
      </c>
      <c r="M9" s="1" t="s">
        <v>3</v>
      </c>
      <c r="N9" t="s">
        <v>62</v>
      </c>
      <c r="O9" s="1">
        <v>1000</v>
      </c>
      <c r="Q9" s="1" t="s">
        <v>3</v>
      </c>
      <c r="R9" t="s">
        <v>62</v>
      </c>
      <c r="S9">
        <v>1000</v>
      </c>
      <c r="U9" s="1" t="s">
        <v>3</v>
      </c>
      <c r="V9" t="s">
        <v>62</v>
      </c>
      <c r="W9">
        <v>1000</v>
      </c>
      <c r="AB9" t="s">
        <v>79</v>
      </c>
      <c r="AC9">
        <v>350</v>
      </c>
      <c r="AD9" t="s">
        <v>0</v>
      </c>
      <c r="AG9" t="s">
        <v>79</v>
      </c>
      <c r="AH9">
        <v>200</v>
      </c>
      <c r="AI9" t="s">
        <v>0</v>
      </c>
    </row>
    <row r="10" spans="1:36" ht="16.5" thickBot="1" x14ac:dyDescent="0.3">
      <c r="A10" s="5" t="s">
        <v>39</v>
      </c>
      <c r="B10" s="4"/>
      <c r="C10" s="4"/>
      <c r="D10" s="6">
        <v>570</v>
      </c>
      <c r="E10" s="5" t="s">
        <v>36</v>
      </c>
      <c r="I10" s="1" t="s">
        <v>4</v>
      </c>
      <c r="J10" s="1">
        <v>95</v>
      </c>
      <c r="M10" s="1" t="s">
        <v>4</v>
      </c>
      <c r="N10" t="s">
        <v>63</v>
      </c>
      <c r="O10" s="1">
        <v>95</v>
      </c>
      <c r="Q10" s="1" t="s">
        <v>4</v>
      </c>
      <c r="R10" t="s">
        <v>63</v>
      </c>
      <c r="S10">
        <v>93</v>
      </c>
      <c r="U10" s="1" t="s">
        <v>4</v>
      </c>
      <c r="V10" t="s">
        <v>63</v>
      </c>
      <c r="W10">
        <v>92</v>
      </c>
      <c r="AC10">
        <v>4</v>
      </c>
      <c r="AD10" t="s">
        <v>76</v>
      </c>
      <c r="AH10">
        <v>7</v>
      </c>
      <c r="AI10" t="s">
        <v>76</v>
      </c>
    </row>
    <row r="11" spans="1:36" ht="16.5" thickBot="1" x14ac:dyDescent="0.3">
      <c r="A11" s="5" t="s">
        <v>40</v>
      </c>
      <c r="B11" s="4"/>
      <c r="C11" s="4"/>
      <c r="D11" s="6">
        <v>610.29999999999995</v>
      </c>
      <c r="E11" s="5" t="s">
        <v>41</v>
      </c>
      <c r="I11" s="1" t="s">
        <v>13</v>
      </c>
      <c r="J11" s="1">
        <v>30</v>
      </c>
      <c r="M11" s="1" t="s">
        <v>13</v>
      </c>
      <c r="N11" t="s">
        <v>64</v>
      </c>
      <c r="O11" s="1">
        <f>1/0.025</f>
        <v>40</v>
      </c>
      <c r="Q11" s="1" t="s">
        <v>13</v>
      </c>
      <c r="R11" t="s">
        <v>64</v>
      </c>
      <c r="S11">
        <v>30</v>
      </c>
      <c r="U11" s="1" t="s">
        <v>13</v>
      </c>
      <c r="V11" t="s">
        <v>64</v>
      </c>
      <c r="W11">
        <v>30</v>
      </c>
      <c r="AC11">
        <v>278</v>
      </c>
      <c r="AD11" t="s">
        <v>77</v>
      </c>
      <c r="AH11">
        <v>720</v>
      </c>
      <c r="AI11" t="s">
        <v>77</v>
      </c>
    </row>
    <row r="12" spans="1:36" x14ac:dyDescent="0.25">
      <c r="I12" s="1" t="s">
        <v>14</v>
      </c>
      <c r="J12" s="1">
        <f t="shared" ref="J12" si="1">0.265*SQRT(J3)</f>
        <v>1.6760071598892412</v>
      </c>
      <c r="M12" s="1" t="s">
        <v>14</v>
      </c>
      <c r="N12" t="s">
        <v>30</v>
      </c>
      <c r="O12" s="1">
        <f t="shared" ref="O12" si="2">0.265*SQRT(O3)</f>
        <v>1.0566823079809751</v>
      </c>
      <c r="Q12" s="1" t="s">
        <v>14</v>
      </c>
      <c r="R12" t="s">
        <v>30</v>
      </c>
      <c r="S12" s="1">
        <f t="shared" ref="S12" si="3">0.265*SQRT(S3)</f>
        <v>1.59</v>
      </c>
      <c r="U12" s="1" t="s">
        <v>14</v>
      </c>
      <c r="V12" t="s">
        <v>30</v>
      </c>
      <c r="W12" s="1">
        <f t="shared" ref="W12" si="4">0.265*SQRT(W3)</f>
        <v>1.8359738560230099</v>
      </c>
      <c r="AC12">
        <v>256</v>
      </c>
      <c r="AD12" t="s">
        <v>78</v>
      </c>
      <c r="AH12">
        <v>700</v>
      </c>
      <c r="AI12" t="s">
        <v>78</v>
      </c>
    </row>
    <row r="13" spans="1:36" x14ac:dyDescent="0.25">
      <c r="I13" s="1" t="s">
        <v>15</v>
      </c>
      <c r="J13" s="1">
        <f t="shared" ref="J13" si="5">J2/(((J11)^2)*(J12^(4/3)))</f>
        <v>2.7905705208188296</v>
      </c>
      <c r="M13" s="1" t="s">
        <v>15</v>
      </c>
      <c r="N13" t="s">
        <v>65</v>
      </c>
      <c r="O13" s="1">
        <f t="shared" ref="O13" si="6">O2/(((O11)^2)*(O12^(4/3)))</f>
        <v>9.8719517473404945</v>
      </c>
      <c r="Q13" s="1" t="s">
        <v>15</v>
      </c>
      <c r="R13" t="s">
        <v>65</v>
      </c>
      <c r="S13" s="1">
        <f t="shared" ref="S13" si="7">S2/(((S11)^2)*(S12^(4/3)))</f>
        <v>5.5681501773442328</v>
      </c>
      <c r="U13" s="1" t="s">
        <v>15</v>
      </c>
      <c r="V13" t="s">
        <v>65</v>
      </c>
      <c r="W13" s="1">
        <f t="shared" ref="W13" si="8">W2/(((W11)^2)*(W12^(4/3)))</f>
        <v>2.3777755515594463</v>
      </c>
      <c r="AB13" t="s">
        <v>80</v>
      </c>
      <c r="AC13">
        <v>100</v>
      </c>
      <c r="AD13" t="s">
        <v>0</v>
      </c>
      <c r="AG13" t="s">
        <v>80</v>
      </c>
      <c r="AH13">
        <v>50</v>
      </c>
      <c r="AI13" t="s">
        <v>0</v>
      </c>
    </row>
    <row r="14" spans="1:36" x14ac:dyDescent="0.25">
      <c r="I14" s="1" t="s">
        <v>5</v>
      </c>
      <c r="J14" s="1">
        <f t="shared" ref="J14" si="9">J7/J3</f>
        <v>1.25</v>
      </c>
      <c r="M14" s="1" t="s">
        <v>5</v>
      </c>
      <c r="N14" t="s">
        <v>66</v>
      </c>
      <c r="O14" s="1">
        <f t="shared" ref="O14" si="10">O7/O3</f>
        <v>1.8867924528301887</v>
      </c>
      <c r="Q14" s="1" t="s">
        <v>5</v>
      </c>
      <c r="R14" t="s">
        <v>66</v>
      </c>
      <c r="S14" s="1">
        <f t="shared" ref="S14" si="11">S7/S3</f>
        <v>1.0555555555555556</v>
      </c>
      <c r="U14" s="1" t="s">
        <v>5</v>
      </c>
      <c r="V14" t="s">
        <v>66</v>
      </c>
      <c r="W14" s="1">
        <f t="shared" ref="W14" si="12">W7/W3</f>
        <v>1.5625</v>
      </c>
      <c r="AC14">
        <v>6.7</v>
      </c>
      <c r="AD14" t="s">
        <v>76</v>
      </c>
      <c r="AH14">
        <v>6</v>
      </c>
      <c r="AI14" t="s">
        <v>76</v>
      </c>
    </row>
    <row r="15" spans="1:36" x14ac:dyDescent="0.25">
      <c r="I15" s="1" t="s">
        <v>16</v>
      </c>
      <c r="J15" s="1">
        <f t="shared" ref="J15" si="13">J14^2</f>
        <v>1.5625</v>
      </c>
      <c r="M15" s="1" t="s">
        <v>16</v>
      </c>
      <c r="N15" t="s">
        <v>67</v>
      </c>
      <c r="O15" s="1">
        <f t="shared" ref="O15" si="14">O14^2</f>
        <v>3.5599857600569598</v>
      </c>
      <c r="Q15" s="1" t="s">
        <v>16</v>
      </c>
      <c r="R15" t="s">
        <v>67</v>
      </c>
      <c r="S15" s="1">
        <f t="shared" ref="S15" si="15">S14^2</f>
        <v>1.1141975308641976</v>
      </c>
      <c r="U15" s="1" t="s">
        <v>16</v>
      </c>
      <c r="V15" t="s">
        <v>67</v>
      </c>
      <c r="W15" s="1">
        <f t="shared" ref="W15" si="16">W14^2</f>
        <v>2.44140625</v>
      </c>
      <c r="AC15">
        <v>256</v>
      </c>
      <c r="AD15" t="s">
        <v>77</v>
      </c>
      <c r="AH15">
        <v>700</v>
      </c>
      <c r="AI15" t="s">
        <v>77</v>
      </c>
    </row>
    <row r="16" spans="1:36" x14ac:dyDescent="0.25">
      <c r="I16" s="1" t="s">
        <v>6</v>
      </c>
      <c r="J16" s="1">
        <f t="shared" ref="J16" si="17">J13*J15</f>
        <v>4.360266438779421</v>
      </c>
      <c r="M16" s="1" t="s">
        <v>6</v>
      </c>
      <c r="N16" t="s">
        <v>59</v>
      </c>
      <c r="O16" s="1">
        <f t="shared" ref="O16" si="18">O13*O15</f>
        <v>35.144007644501585</v>
      </c>
      <c r="Q16" s="1" t="s">
        <v>6</v>
      </c>
      <c r="R16" t="s">
        <v>59</v>
      </c>
      <c r="S16" s="1">
        <f t="shared" ref="S16" si="19">S13*S15</f>
        <v>6.2040191790779877</v>
      </c>
      <c r="U16" s="1" t="s">
        <v>6</v>
      </c>
      <c r="V16" t="s">
        <v>59</v>
      </c>
      <c r="W16" s="1">
        <f t="shared" ref="W16" si="20">W13*W15</f>
        <v>5.8051160926744299</v>
      </c>
      <c r="AC16">
        <v>256</v>
      </c>
      <c r="AD16" t="s">
        <v>78</v>
      </c>
      <c r="AH16">
        <v>690</v>
      </c>
      <c r="AI16" t="s">
        <v>78</v>
      </c>
    </row>
    <row r="17" spans="9:35" x14ac:dyDescent="0.25">
      <c r="I17" s="1" t="s">
        <v>7</v>
      </c>
      <c r="J17" s="1">
        <v>50</v>
      </c>
      <c r="K17">
        <v>51</v>
      </c>
      <c r="M17" s="1" t="s">
        <v>7</v>
      </c>
      <c r="N17" t="s">
        <v>60</v>
      </c>
      <c r="O17" s="1">
        <v>30</v>
      </c>
      <c r="P17">
        <v>31</v>
      </c>
      <c r="Q17" s="1" t="s">
        <v>7</v>
      </c>
      <c r="R17" t="s">
        <v>60</v>
      </c>
      <c r="S17" s="1">
        <v>50</v>
      </c>
      <c r="U17" s="1" t="s">
        <v>7</v>
      </c>
      <c r="V17" t="s">
        <v>60</v>
      </c>
      <c r="W17" s="1">
        <v>50</v>
      </c>
      <c r="AB17" t="s">
        <v>81</v>
      </c>
      <c r="AC17">
        <v>11000</v>
      </c>
      <c r="AD17" t="s">
        <v>0</v>
      </c>
      <c r="AG17" t="s">
        <v>81</v>
      </c>
      <c r="AH17">
        <v>2600</v>
      </c>
      <c r="AI17" t="s">
        <v>0</v>
      </c>
    </row>
    <row r="18" spans="9:35" x14ac:dyDescent="0.25">
      <c r="I18" s="1" t="s">
        <v>8</v>
      </c>
      <c r="J18" s="1">
        <v>94.65</v>
      </c>
      <c r="K18">
        <v>94.7</v>
      </c>
      <c r="M18" s="1" t="s">
        <v>8</v>
      </c>
      <c r="N18" t="s">
        <v>63</v>
      </c>
      <c r="O18" s="1">
        <v>94.65</v>
      </c>
      <c r="P18" s="1">
        <v>94.62</v>
      </c>
      <c r="Q18" s="1" t="s">
        <v>8</v>
      </c>
      <c r="R18" t="s">
        <v>63</v>
      </c>
      <c r="S18" s="1">
        <v>94.65</v>
      </c>
      <c r="U18" s="1" t="s">
        <v>8</v>
      </c>
      <c r="V18" t="s">
        <v>63</v>
      </c>
      <c r="W18" s="1">
        <v>94.65</v>
      </c>
      <c r="AC18">
        <v>6.7</v>
      </c>
      <c r="AD18" t="s">
        <v>76</v>
      </c>
      <c r="AH18">
        <v>8</v>
      </c>
      <c r="AI18" t="s">
        <v>76</v>
      </c>
    </row>
    <row r="19" spans="9:35" x14ac:dyDescent="0.25">
      <c r="I19" s="1" t="s">
        <v>9</v>
      </c>
      <c r="J19" s="1">
        <f>K18-J18</f>
        <v>4.9999999999997158E-2</v>
      </c>
      <c r="M19" s="1" t="s">
        <v>9</v>
      </c>
      <c r="N19" t="s">
        <v>63</v>
      </c>
      <c r="O19" s="1">
        <f>P18-O18</f>
        <v>-3.0000000000001137E-2</v>
      </c>
      <c r="Q19" s="1" t="s">
        <v>9</v>
      </c>
      <c r="R19" t="s">
        <v>63</v>
      </c>
      <c r="S19" s="1">
        <f>T18-S18</f>
        <v>-94.65</v>
      </c>
      <c r="U19" s="1" t="s">
        <v>9</v>
      </c>
      <c r="V19" t="s">
        <v>63</v>
      </c>
      <c r="W19" s="1">
        <f>X18-W18</f>
        <v>-94.65</v>
      </c>
      <c r="AC19">
        <v>256</v>
      </c>
      <c r="AD19" t="s">
        <v>77</v>
      </c>
      <c r="AH19">
        <v>690</v>
      </c>
      <c r="AI19" t="s">
        <v>77</v>
      </c>
    </row>
    <row r="20" spans="9:35" x14ac:dyDescent="0.25">
      <c r="I20" s="1" t="s">
        <v>10</v>
      </c>
      <c r="J20" s="1">
        <v>0</v>
      </c>
      <c r="M20" s="1" t="s">
        <v>10</v>
      </c>
      <c r="N20" t="s">
        <v>60</v>
      </c>
      <c r="O20" s="1">
        <v>1</v>
      </c>
      <c r="Q20" s="1" t="s">
        <v>10</v>
      </c>
      <c r="R20" t="s">
        <v>60</v>
      </c>
      <c r="S20" s="1">
        <v>0</v>
      </c>
      <c r="U20" s="1" t="s">
        <v>10</v>
      </c>
      <c r="V20" t="s">
        <v>60</v>
      </c>
      <c r="W20" s="1">
        <v>0</v>
      </c>
      <c r="AC20">
        <v>257</v>
      </c>
      <c r="AD20" t="s">
        <v>78</v>
      </c>
      <c r="AH20">
        <v>690</v>
      </c>
      <c r="AI20" t="s">
        <v>78</v>
      </c>
    </row>
    <row r="21" spans="9:35" x14ac:dyDescent="0.25">
      <c r="I21" s="1" t="s">
        <v>17</v>
      </c>
      <c r="J21" s="1">
        <f>J3*J2</f>
        <v>200000</v>
      </c>
      <c r="M21" s="1" t="s">
        <v>17</v>
      </c>
      <c r="N21" t="s">
        <v>68</v>
      </c>
      <c r="O21" s="1">
        <f>O3*O2</f>
        <v>270300</v>
      </c>
      <c r="Q21" s="1" t="s">
        <v>17</v>
      </c>
      <c r="R21" t="s">
        <v>68</v>
      </c>
      <c r="S21" s="1">
        <f>S3*S2</f>
        <v>334800</v>
      </c>
      <c r="U21" s="1" t="s">
        <v>17</v>
      </c>
      <c r="V21" t="s">
        <v>68</v>
      </c>
      <c r="W21" s="1">
        <f>W3*W2</f>
        <v>230928</v>
      </c>
      <c r="AB21" t="s">
        <v>82</v>
      </c>
      <c r="AC21">
        <v>38</v>
      </c>
      <c r="AD21" t="s">
        <v>2</v>
      </c>
      <c r="AG21" t="s">
        <v>83</v>
      </c>
      <c r="AH21">
        <v>3500</v>
      </c>
      <c r="AI21" t="s">
        <v>0</v>
      </c>
    </row>
    <row r="22" spans="9:35" x14ac:dyDescent="0.25">
      <c r="I22" s="1" t="s">
        <v>18</v>
      </c>
      <c r="J22" s="1">
        <f>J16/J15</f>
        <v>2.7905705208188296</v>
      </c>
      <c r="M22" s="1" t="s">
        <v>18</v>
      </c>
      <c r="N22" t="s">
        <v>65</v>
      </c>
      <c r="O22" s="1">
        <f>O16/O15</f>
        <v>9.8719517473404945</v>
      </c>
      <c r="Q22" s="1" t="s">
        <v>18</v>
      </c>
      <c r="R22" t="s">
        <v>65</v>
      </c>
      <c r="S22" s="1">
        <f>S16/S15</f>
        <v>5.5681501773442328</v>
      </c>
      <c r="U22" s="1" t="s">
        <v>18</v>
      </c>
      <c r="V22" t="s">
        <v>65</v>
      </c>
      <c r="W22" s="1">
        <f>W16/W15</f>
        <v>2.3777755515594463</v>
      </c>
      <c r="AC22">
        <v>430</v>
      </c>
      <c r="AD22" t="s">
        <v>73</v>
      </c>
      <c r="AH22">
        <v>8</v>
      </c>
      <c r="AI22" t="s">
        <v>76</v>
      </c>
    </row>
    <row r="23" spans="9:35" x14ac:dyDescent="0.25">
      <c r="I23" s="1" t="s">
        <v>19</v>
      </c>
      <c r="J23" s="1">
        <f>J6-J16</f>
        <v>295.63973356122057</v>
      </c>
      <c r="M23" s="1" t="s">
        <v>19</v>
      </c>
      <c r="N23" t="s">
        <v>59</v>
      </c>
      <c r="O23" s="1">
        <f>O6-O16</f>
        <v>904.85599235549842</v>
      </c>
      <c r="Q23" s="1" t="s">
        <v>19</v>
      </c>
      <c r="R23" t="s">
        <v>59</v>
      </c>
      <c r="S23" s="1">
        <f>S6-S16</f>
        <v>438.79598082092201</v>
      </c>
      <c r="U23" s="1" t="s">
        <v>19</v>
      </c>
      <c r="V23" t="s">
        <v>59</v>
      </c>
      <c r="W23" s="1">
        <f>W6-W16</f>
        <v>110.19488390732558</v>
      </c>
      <c r="AC23">
        <v>0.93</v>
      </c>
      <c r="AD23" t="s">
        <v>4</v>
      </c>
      <c r="AH23">
        <v>690</v>
      </c>
      <c r="AI23" t="s">
        <v>77</v>
      </c>
    </row>
    <row r="24" spans="9:35" x14ac:dyDescent="0.25">
      <c r="I24" s="1" t="s">
        <v>20</v>
      </c>
      <c r="J24" s="9">
        <f>1+(J17/J18)*((K18-J18)/(K17-J17))</f>
        <v>1.0264131008980439</v>
      </c>
      <c r="M24" s="1" t="s">
        <v>20</v>
      </c>
      <c r="O24" s="1">
        <f>1+(O17/O18)*((P18-O18)/(P17-O17))</f>
        <v>0.99049128367670325</v>
      </c>
      <c r="Q24" s="1" t="s">
        <v>20</v>
      </c>
      <c r="S24" s="9">
        <v>1</v>
      </c>
      <c r="U24" s="1" t="s">
        <v>20</v>
      </c>
      <c r="W24" s="9">
        <v>1</v>
      </c>
      <c r="AH24">
        <v>690</v>
      </c>
      <c r="AI24" t="s">
        <v>78</v>
      </c>
    </row>
    <row r="25" spans="9:35" x14ac:dyDescent="0.25">
      <c r="I25" s="1" t="s">
        <v>21</v>
      </c>
      <c r="J25" s="1">
        <f>2*J15/J8</f>
        <v>0.15927624872578999</v>
      </c>
      <c r="M25" s="1" t="s">
        <v>21</v>
      </c>
      <c r="N25" t="s">
        <v>30</v>
      </c>
      <c r="O25" s="1">
        <f>2*O15/O8</f>
        <v>0.36289355352262587</v>
      </c>
      <c r="Q25" s="1" t="s">
        <v>21</v>
      </c>
      <c r="R25" t="s">
        <v>30</v>
      </c>
      <c r="S25" s="1">
        <f>2*S15/S8</f>
        <v>0.1136936255983875</v>
      </c>
      <c r="U25" s="1" t="s">
        <v>21</v>
      </c>
      <c r="V25" t="s">
        <v>30</v>
      </c>
      <c r="W25" s="1">
        <f>2*W15/W8</f>
        <v>0.24912308673469385</v>
      </c>
      <c r="AG25" t="s">
        <v>82</v>
      </c>
      <c r="AH25">
        <v>75</v>
      </c>
      <c r="AI25" t="s">
        <v>2</v>
      </c>
    </row>
    <row r="26" spans="9:35" x14ac:dyDescent="0.25">
      <c r="I26" s="10" t="s">
        <v>11</v>
      </c>
      <c r="J26" s="10">
        <f>J21/(J25+(J8*(J22+(1/J8)))*(J23+0.5*J25)*J24)</f>
        <v>11.818744241194794</v>
      </c>
      <c r="M26" s="10" t="s">
        <v>11</v>
      </c>
      <c r="N26" t="s">
        <v>58</v>
      </c>
      <c r="O26" s="10">
        <f>O21/(O25+(O8*(O22+(1/O8)))*(O23+0.5*O25)*O24)</f>
        <v>1.5487789587398102</v>
      </c>
      <c r="Q26" s="10" t="s">
        <v>11</v>
      </c>
      <c r="R26" t="s">
        <v>58</v>
      </c>
      <c r="S26" s="10">
        <f>S21/(S25+(S8*(S22+(1/S8)))*(S23+0.5*S25)*S24)</f>
        <v>6.9268732189213909</v>
      </c>
      <c r="U26" s="10" t="s">
        <v>11</v>
      </c>
      <c r="V26" t="s">
        <v>58</v>
      </c>
      <c r="W26" s="10">
        <f>W21/(W25+(W8*(W22+(1/W8)))*(W23+0.5*W25)*W24)</f>
        <v>43.970035883830072</v>
      </c>
      <c r="AH26">
        <v>116</v>
      </c>
      <c r="AI26" t="s">
        <v>73</v>
      </c>
    </row>
    <row r="27" spans="9:35" x14ac:dyDescent="0.25">
      <c r="I27" s="10" t="s">
        <v>12</v>
      </c>
      <c r="J27" s="10">
        <f>J21/(J8*J22*J23)</f>
        <v>12.355922861365215</v>
      </c>
      <c r="M27" s="10" t="s">
        <v>12</v>
      </c>
      <c r="N27" t="s">
        <v>58</v>
      </c>
      <c r="O27" s="10">
        <f>O21/(O8*O22*O23)</f>
        <v>1.542284705842087</v>
      </c>
      <c r="Q27" s="10" t="s">
        <v>12</v>
      </c>
      <c r="R27" t="s">
        <v>58</v>
      </c>
      <c r="S27" s="10">
        <f>S21/(S8*S22*S23)</f>
        <v>6.9912655286483689</v>
      </c>
      <c r="U27" s="10" t="s">
        <v>12</v>
      </c>
      <c r="V27" t="s">
        <v>58</v>
      </c>
      <c r="W27" s="10">
        <f>W21/(W8*W22*W23)</f>
        <v>44.966411853718135</v>
      </c>
      <c r="AH27">
        <v>92</v>
      </c>
      <c r="AI27" t="s">
        <v>4</v>
      </c>
    </row>
    <row r="28" spans="9:35" x14ac:dyDescent="0.25">
      <c r="I28" s="10" t="s">
        <v>52</v>
      </c>
      <c r="J28" s="10">
        <f t="shared" ref="J28" si="21">J27*1.5</f>
        <v>18.533884292047823</v>
      </c>
      <c r="M28" s="10" t="s">
        <v>52</v>
      </c>
      <c r="N28" t="s">
        <v>58</v>
      </c>
      <c r="O28" s="10">
        <f t="shared" ref="O28" si="22">O27*1.5</f>
        <v>2.3134270587631303</v>
      </c>
      <c r="Q28" s="10" t="s">
        <v>52</v>
      </c>
      <c r="R28" t="s">
        <v>58</v>
      </c>
      <c r="S28" s="10">
        <f t="shared" ref="S28" si="23">S27*1.5</f>
        <v>10.486898292972553</v>
      </c>
      <c r="U28" s="10" t="s">
        <v>52</v>
      </c>
      <c r="V28" t="s">
        <v>58</v>
      </c>
      <c r="W28" s="10">
        <f t="shared" ref="W28" si="24">W27*1.5</f>
        <v>67.449617780577199</v>
      </c>
    </row>
    <row r="29" spans="9:35" x14ac:dyDescent="0.25">
      <c r="I29" s="1" t="s">
        <v>45</v>
      </c>
      <c r="J29" s="1">
        <f>0.265*SQRT(J5)</f>
        <v>1.1851160280748887</v>
      </c>
      <c r="M29" s="1" t="s">
        <v>45</v>
      </c>
      <c r="N29" t="s">
        <v>30</v>
      </c>
      <c r="O29" s="1">
        <f>0.265*SQRT(O5)</f>
        <v>0.56214989104330526</v>
      </c>
      <c r="Q29" s="1" t="s">
        <v>45</v>
      </c>
      <c r="R29" t="s">
        <v>30</v>
      </c>
      <c r="S29" s="1">
        <f>0.265*SQRT(S5)</f>
        <v>0.93916239277347557</v>
      </c>
      <c r="U29" s="1" t="s">
        <v>45</v>
      </c>
      <c r="V29" t="s">
        <v>30</v>
      </c>
      <c r="W29" s="1">
        <f>0.265*SQRT(W5)</f>
        <v>0.96279281260300242</v>
      </c>
    </row>
    <row r="30" spans="9:35" x14ac:dyDescent="0.25">
      <c r="I30" s="1" t="s">
        <v>43</v>
      </c>
      <c r="J30" s="1">
        <f>J4/(((J11)^2)*(J29^(4/3)))</f>
        <v>0.26578527482035541</v>
      </c>
      <c r="M30" s="1" t="s">
        <v>43</v>
      </c>
      <c r="O30" s="1">
        <f>O4/(((O11)^2)*(O29^(4/3)))</f>
        <v>1.3471331074219921</v>
      </c>
      <c r="Q30" s="1" t="s">
        <v>43</v>
      </c>
      <c r="S30" s="1">
        <f>S4/(((S11)^2)*(S29^(4/3)))</f>
        <v>0.42283533886671365</v>
      </c>
      <c r="U30" s="1" t="s">
        <v>43</v>
      </c>
      <c r="W30" s="1">
        <f>W4/(((W11)^2)*(W29^(4/3)))</f>
        <v>0.13674125649636057</v>
      </c>
    </row>
    <row r="31" spans="9:35" x14ac:dyDescent="0.25">
      <c r="I31" s="1" t="s">
        <v>44</v>
      </c>
      <c r="J31" s="1">
        <f>J30*J15</f>
        <v>0.41528949190680531</v>
      </c>
      <c r="M31" s="1" t="s">
        <v>44</v>
      </c>
      <c r="N31" t="s">
        <v>59</v>
      </c>
      <c r="O31" s="1">
        <f>O30*O15</f>
        <v>4.7957746793235749</v>
      </c>
      <c r="Q31" s="1" t="s">
        <v>44</v>
      </c>
      <c r="R31" t="s">
        <v>59</v>
      </c>
      <c r="S31" s="1">
        <f>S30*S15</f>
        <v>0.47112209052741866</v>
      </c>
      <c r="U31" s="1" t="s">
        <v>44</v>
      </c>
      <c r="V31" t="s">
        <v>59</v>
      </c>
      <c r="W31" s="1">
        <f>W30*W15</f>
        <v>0.33384095824306781</v>
      </c>
    </row>
    <row r="32" spans="9:35" x14ac:dyDescent="0.25">
      <c r="I32" s="1" t="s">
        <v>42</v>
      </c>
      <c r="J32" s="1">
        <f>(1+((J4*J3)/(J2*J5)))/(1-(3*(J31/J23)))</f>
        <v>1.1247398157988164</v>
      </c>
      <c r="M32" s="1" t="s">
        <v>42</v>
      </c>
      <c r="O32" s="9">
        <f>(1+((O4*O3)/(O2*O5)))/(1-(3*(O31/O23)))</f>
        <v>1.2273582883444503</v>
      </c>
      <c r="Q32" s="1" t="s">
        <v>42</v>
      </c>
      <c r="S32" s="1">
        <f>(1+((S4*S3)/(S2*S5)))/(1-(3*(S31/S23)))</f>
        <v>1.1114493134464716</v>
      </c>
      <c r="U32" s="1" t="s">
        <v>42</v>
      </c>
      <c r="W32" s="1">
        <f>(1+((W4*W3)/(W2*W5)))/(1-(3*(W31/W23)))</f>
        <v>1.0984168306209203</v>
      </c>
    </row>
    <row r="33" spans="9:29" x14ac:dyDescent="0.25">
      <c r="I33" s="10" t="s">
        <v>50</v>
      </c>
      <c r="J33" s="10">
        <f t="shared" ref="J33" si="25">J32*J26</f>
        <v>13.293012220814756</v>
      </c>
      <c r="M33" s="10" t="s">
        <v>50</v>
      </c>
      <c r="N33" t="s">
        <v>58</v>
      </c>
      <c r="O33" s="10">
        <f t="shared" ref="O33" si="26">O32*O26</f>
        <v>1.9009066918227935</v>
      </c>
      <c r="Q33" s="10" t="s">
        <v>50</v>
      </c>
      <c r="R33" t="s">
        <v>58</v>
      </c>
      <c r="S33" s="10">
        <f t="shared" ref="S33" si="27">S32*S26</f>
        <v>7.6988684835009309</v>
      </c>
      <c r="U33" s="10" t="s">
        <v>50</v>
      </c>
      <c r="V33" t="s">
        <v>58</v>
      </c>
      <c r="W33" s="10">
        <f t="shared" ref="W33" si="28">W32*W26</f>
        <v>48.297427457804766</v>
      </c>
    </row>
    <row r="34" spans="9:29" x14ac:dyDescent="0.25">
      <c r="I34" s="1" t="s">
        <v>57</v>
      </c>
      <c r="J34">
        <f t="shared" ref="J34" si="29">J17/50</f>
        <v>1</v>
      </c>
      <c r="M34" s="1" t="s">
        <v>57</v>
      </c>
      <c r="O34">
        <f>O17/30</f>
        <v>1</v>
      </c>
      <c r="Q34" s="1" t="s">
        <v>57</v>
      </c>
      <c r="S34">
        <f t="shared" ref="S34" si="30">S17/50</f>
        <v>1</v>
      </c>
      <c r="U34" s="1" t="s">
        <v>57</v>
      </c>
      <c r="W34">
        <f t="shared" ref="W34" si="31">W17/50</f>
        <v>1</v>
      </c>
    </row>
    <row r="37" spans="9:29" x14ac:dyDescent="0.25">
      <c r="R37" t="s">
        <v>70</v>
      </c>
      <c r="S37" t="s">
        <v>85</v>
      </c>
      <c r="V37" t="s">
        <v>71</v>
      </c>
      <c r="W37" t="s">
        <v>84</v>
      </c>
    </row>
    <row r="38" spans="9:29" x14ac:dyDescent="0.25">
      <c r="Q38" s="1" t="s">
        <v>46</v>
      </c>
      <c r="R38" t="s">
        <v>30</v>
      </c>
      <c r="S38">
        <v>11000</v>
      </c>
      <c r="U38" s="1" t="s">
        <v>46</v>
      </c>
      <c r="V38" t="s">
        <v>30</v>
      </c>
      <c r="W38">
        <v>6200</v>
      </c>
    </row>
    <row r="39" spans="9:29" x14ac:dyDescent="0.25">
      <c r="Q39" s="1" t="s">
        <v>48</v>
      </c>
      <c r="R39" t="s">
        <v>58</v>
      </c>
      <c r="S39">
        <v>35.25</v>
      </c>
      <c r="U39" s="1" t="s">
        <v>48</v>
      </c>
      <c r="V39" t="s">
        <v>58</v>
      </c>
      <c r="W39">
        <v>38.479999999999997</v>
      </c>
    </row>
    <row r="40" spans="9:29" x14ac:dyDescent="0.25">
      <c r="Q40" s="1" t="s">
        <v>47</v>
      </c>
      <c r="R40" t="s">
        <v>30</v>
      </c>
      <c r="S40">
        <v>100</v>
      </c>
      <c r="U40" s="1" t="s">
        <v>47</v>
      </c>
      <c r="V40" t="s">
        <v>30</v>
      </c>
      <c r="W40">
        <v>36</v>
      </c>
    </row>
    <row r="41" spans="9:29" x14ac:dyDescent="0.25">
      <c r="Q41" s="1" t="s">
        <v>49</v>
      </c>
      <c r="R41" t="s">
        <v>58</v>
      </c>
      <c r="S41">
        <v>35.25</v>
      </c>
      <c r="U41" s="1" t="s">
        <v>49</v>
      </c>
      <c r="V41" t="s">
        <v>58</v>
      </c>
      <c r="W41">
        <v>28</v>
      </c>
    </row>
    <row r="42" spans="9:29" x14ac:dyDescent="0.25">
      <c r="Q42" s="1" t="s">
        <v>1</v>
      </c>
      <c r="R42" t="s">
        <v>59</v>
      </c>
      <c r="S42">
        <v>445</v>
      </c>
      <c r="U42" s="1" t="s">
        <v>1</v>
      </c>
      <c r="V42" t="s">
        <v>59</v>
      </c>
      <c r="W42">
        <v>116</v>
      </c>
    </row>
    <row r="43" spans="9:29" x14ac:dyDescent="0.25">
      <c r="Q43" s="1" t="s">
        <v>2</v>
      </c>
      <c r="R43" t="s">
        <v>60</v>
      </c>
      <c r="S43">
        <v>38</v>
      </c>
      <c r="U43" s="1" t="s">
        <v>2</v>
      </c>
      <c r="V43" t="s">
        <v>60</v>
      </c>
      <c r="W43">
        <v>75</v>
      </c>
    </row>
    <row r="44" spans="9:29" x14ac:dyDescent="0.25">
      <c r="Q44" s="1" t="s">
        <v>22</v>
      </c>
      <c r="R44" t="s">
        <v>61</v>
      </c>
      <c r="S44">
        <v>19.600000000000001</v>
      </c>
      <c r="U44" s="1" t="s">
        <v>22</v>
      </c>
      <c r="V44" t="s">
        <v>61</v>
      </c>
      <c r="W44">
        <v>19.600000000000001</v>
      </c>
      <c r="AB44" t="s">
        <v>23</v>
      </c>
      <c r="AC44">
        <v>67.400000000000006</v>
      </c>
    </row>
    <row r="45" spans="9:29" x14ac:dyDescent="0.25">
      <c r="Q45" s="1" t="s">
        <v>3</v>
      </c>
      <c r="R45" t="s">
        <v>62</v>
      </c>
      <c r="S45">
        <v>1000</v>
      </c>
      <c r="U45" s="1" t="s">
        <v>3</v>
      </c>
      <c r="V45" t="s">
        <v>62</v>
      </c>
      <c r="W45">
        <v>1000</v>
      </c>
      <c r="AB45" t="s">
        <v>76</v>
      </c>
      <c r="AC45">
        <f>AC46*2</f>
        <v>9.2637112063767386</v>
      </c>
    </row>
    <row r="46" spans="9:29" x14ac:dyDescent="0.25">
      <c r="Q46" s="1" t="s">
        <v>4</v>
      </c>
      <c r="R46" t="s">
        <v>63</v>
      </c>
      <c r="S46">
        <v>93</v>
      </c>
      <c r="U46" s="1" t="s">
        <v>4</v>
      </c>
      <c r="V46" t="s">
        <v>63</v>
      </c>
      <c r="W46">
        <v>92</v>
      </c>
      <c r="AB46" t="s">
        <v>86</v>
      </c>
      <c r="AC46">
        <f>SQRT(AC44/PI())</f>
        <v>4.6318556031883693</v>
      </c>
    </row>
    <row r="47" spans="9:29" x14ac:dyDescent="0.25">
      <c r="Q47" s="1" t="s">
        <v>13</v>
      </c>
      <c r="R47" t="s">
        <v>64</v>
      </c>
      <c r="S47">
        <v>30</v>
      </c>
      <c r="U47" s="1" t="s">
        <v>13</v>
      </c>
      <c r="V47" t="s">
        <v>64</v>
      </c>
      <c r="W47">
        <v>30</v>
      </c>
    </row>
    <row r="48" spans="9:29" x14ac:dyDescent="0.25">
      <c r="Q48" s="1" t="s">
        <v>14</v>
      </c>
      <c r="R48" t="s">
        <v>30</v>
      </c>
      <c r="S48" s="1">
        <f t="shared" ref="S48" si="32">0.265*SQRT(S39)</f>
        <v>1.5733503265325242</v>
      </c>
      <c r="U48" s="1" t="s">
        <v>14</v>
      </c>
      <c r="V48" t="s">
        <v>30</v>
      </c>
      <c r="W48" s="1">
        <f t="shared" ref="W48" si="33">0.265*SQRT(W39)</f>
        <v>1.6438546164427073</v>
      </c>
    </row>
    <row r="49" spans="17:23" x14ac:dyDescent="0.25">
      <c r="Q49" s="1" t="s">
        <v>15</v>
      </c>
      <c r="R49" t="s">
        <v>65</v>
      </c>
      <c r="S49" s="1">
        <f t="shared" ref="S49" si="34">S38/(((S47)^2)*(S48^(4/3)))</f>
        <v>6.6790741186216254</v>
      </c>
      <c r="U49" s="1" t="s">
        <v>15</v>
      </c>
      <c r="V49" t="s">
        <v>65</v>
      </c>
      <c r="W49" s="1">
        <f t="shared" ref="W49" si="35">W38/(((W47)^2)*(W48^(4/3)))</f>
        <v>3.5508416545361241</v>
      </c>
    </row>
    <row r="50" spans="17:23" x14ac:dyDescent="0.25">
      <c r="Q50" s="1" t="s">
        <v>5</v>
      </c>
      <c r="R50" t="s">
        <v>66</v>
      </c>
      <c r="S50" s="1">
        <f t="shared" ref="S50" si="36">S43/S39</f>
        <v>1.0780141843971631</v>
      </c>
      <c r="U50" s="1" t="s">
        <v>5</v>
      </c>
      <c r="V50" t="s">
        <v>66</v>
      </c>
      <c r="W50" s="1">
        <f t="shared" ref="W50" si="37">W43/W39</f>
        <v>1.9490644490644493</v>
      </c>
    </row>
    <row r="51" spans="17:23" x14ac:dyDescent="0.25">
      <c r="Q51" s="1" t="s">
        <v>16</v>
      </c>
      <c r="R51" t="s">
        <v>67</v>
      </c>
      <c r="S51" s="1">
        <f t="shared" ref="S51" si="38">S50^2</f>
        <v>1.1621145817614809</v>
      </c>
      <c r="U51" s="1" t="s">
        <v>16</v>
      </c>
      <c r="V51" t="s">
        <v>67</v>
      </c>
      <c r="W51" s="1">
        <f t="shared" ref="W51" si="39">W50^2</f>
        <v>3.7988522266069054</v>
      </c>
    </row>
    <row r="52" spans="17:23" x14ac:dyDescent="0.25">
      <c r="Q52" s="1" t="s">
        <v>6</v>
      </c>
      <c r="R52" t="s">
        <v>59</v>
      </c>
      <c r="S52" s="1">
        <f t="shared" ref="S52" si="40">S49*S51</f>
        <v>7.7618494259159014</v>
      </c>
      <c r="U52" s="1" t="s">
        <v>6</v>
      </c>
      <c r="V52" t="s">
        <v>59</v>
      </c>
      <c r="W52" s="1">
        <f t="shared" ref="W52" si="41">W49*W51</f>
        <v>13.489122725663103</v>
      </c>
    </row>
    <row r="53" spans="17:23" x14ac:dyDescent="0.25">
      <c r="Q53" s="1" t="s">
        <v>7</v>
      </c>
      <c r="R53" t="s">
        <v>60</v>
      </c>
      <c r="S53" s="1">
        <v>50</v>
      </c>
      <c r="U53" s="1" t="s">
        <v>7</v>
      </c>
      <c r="V53" t="s">
        <v>60</v>
      </c>
      <c r="W53" s="1">
        <v>50</v>
      </c>
    </row>
    <row r="54" spans="17:23" x14ac:dyDescent="0.25">
      <c r="Q54" s="1" t="s">
        <v>8</v>
      </c>
      <c r="R54" t="s">
        <v>63</v>
      </c>
      <c r="S54" s="1">
        <v>94.65</v>
      </c>
      <c r="U54" s="1" t="s">
        <v>8</v>
      </c>
      <c r="V54" t="s">
        <v>63</v>
      </c>
      <c r="W54" s="1">
        <v>94.65</v>
      </c>
    </row>
    <row r="55" spans="17:23" x14ac:dyDescent="0.25">
      <c r="Q55" s="1" t="s">
        <v>9</v>
      </c>
      <c r="R55" t="s">
        <v>63</v>
      </c>
      <c r="S55" s="1">
        <f>T54-S54</f>
        <v>-94.65</v>
      </c>
      <c r="U55" s="1" t="s">
        <v>9</v>
      </c>
      <c r="V55" t="s">
        <v>63</v>
      </c>
      <c r="W55" s="1">
        <f>X54-W54</f>
        <v>-94.65</v>
      </c>
    </row>
    <row r="56" spans="17:23" x14ac:dyDescent="0.25">
      <c r="Q56" s="1" t="s">
        <v>10</v>
      </c>
      <c r="R56" t="s">
        <v>60</v>
      </c>
      <c r="S56" s="1">
        <v>0</v>
      </c>
      <c r="U56" s="1" t="s">
        <v>10</v>
      </c>
      <c r="V56" t="s">
        <v>60</v>
      </c>
      <c r="W56" s="1">
        <v>0</v>
      </c>
    </row>
    <row r="57" spans="17:23" x14ac:dyDescent="0.25">
      <c r="Q57" s="1" t="s">
        <v>17</v>
      </c>
      <c r="R57" t="s">
        <v>68</v>
      </c>
      <c r="S57" s="1">
        <f>S39*S38</f>
        <v>387750</v>
      </c>
      <c r="U57" s="1" t="s">
        <v>17</v>
      </c>
      <c r="V57" t="s">
        <v>68</v>
      </c>
      <c r="W57" s="1">
        <f>W39*W38</f>
        <v>238575.99999999997</v>
      </c>
    </row>
    <row r="58" spans="17:23" x14ac:dyDescent="0.25">
      <c r="Q58" s="1" t="s">
        <v>18</v>
      </c>
      <c r="R58" t="s">
        <v>65</v>
      </c>
      <c r="S58" s="1">
        <f>S52/S51</f>
        <v>6.6790741186216254</v>
      </c>
      <c r="U58" s="1" t="s">
        <v>18</v>
      </c>
      <c r="V58" t="s">
        <v>65</v>
      </c>
      <c r="W58" s="1">
        <f>W52/W51</f>
        <v>3.5508416545361241</v>
      </c>
    </row>
    <row r="59" spans="17:23" x14ac:dyDescent="0.25">
      <c r="Q59" s="1" t="s">
        <v>19</v>
      </c>
      <c r="R59" t="s">
        <v>59</v>
      </c>
      <c r="S59" s="1">
        <f>S42-S52</f>
        <v>437.2381505740841</v>
      </c>
      <c r="U59" s="1" t="s">
        <v>19</v>
      </c>
      <c r="V59" t="s">
        <v>59</v>
      </c>
      <c r="W59" s="1">
        <f>W42-W52</f>
        <v>102.51087727433689</v>
      </c>
    </row>
    <row r="60" spans="17:23" x14ac:dyDescent="0.25">
      <c r="Q60" s="1" t="s">
        <v>20</v>
      </c>
      <c r="S60" s="9">
        <v>1</v>
      </c>
      <c r="U60" s="1" t="s">
        <v>20</v>
      </c>
      <c r="W60" s="9">
        <v>1</v>
      </c>
    </row>
    <row r="61" spans="17:23" x14ac:dyDescent="0.25">
      <c r="Q61" s="1" t="s">
        <v>21</v>
      </c>
      <c r="R61" t="s">
        <v>30</v>
      </c>
      <c r="S61" s="1">
        <f>2*S51/S44</f>
        <v>0.1185831205879062</v>
      </c>
      <c r="U61" s="1" t="s">
        <v>21</v>
      </c>
      <c r="V61" t="s">
        <v>30</v>
      </c>
      <c r="W61" s="1">
        <f>2*W51/W44</f>
        <v>0.38763798230682706</v>
      </c>
    </row>
    <row r="62" spans="17:23" x14ac:dyDescent="0.25">
      <c r="Q62" s="10" t="s">
        <v>11</v>
      </c>
      <c r="R62" t="s">
        <v>58</v>
      </c>
      <c r="S62" s="10">
        <f>S57/(S61+(S44*(S58+(1/S44)))*(S59+0.5*S61)*S60)</f>
        <v>6.7219726511855589</v>
      </c>
      <c r="U62" s="10" t="s">
        <v>11</v>
      </c>
      <c r="V62" t="s">
        <v>58</v>
      </c>
      <c r="W62" s="10">
        <f>W57/(W61+(W44*(W58+(1/W44)))*(W59+0.5*W61)*W60)</f>
        <v>32.90258985968395</v>
      </c>
    </row>
    <row r="63" spans="17:23" x14ac:dyDescent="0.25">
      <c r="Q63" s="10" t="s">
        <v>12</v>
      </c>
      <c r="R63" t="s">
        <v>58</v>
      </c>
      <c r="S63" s="10">
        <f>S57/(S44*S58*S59)</f>
        <v>6.7742531749724195</v>
      </c>
      <c r="U63" s="10" t="s">
        <v>12</v>
      </c>
      <c r="V63" t="s">
        <v>58</v>
      </c>
      <c r="W63" s="10">
        <f>W57/(W44*W58*W59)</f>
        <v>33.440243059796629</v>
      </c>
    </row>
    <row r="64" spans="17:23" x14ac:dyDescent="0.25">
      <c r="Q64" s="10" t="s">
        <v>52</v>
      </c>
      <c r="R64" t="s">
        <v>58</v>
      </c>
      <c r="S64" s="10">
        <f t="shared" ref="S64" si="42">S63*1.5</f>
        <v>10.16137976245863</v>
      </c>
      <c r="U64" s="10" t="s">
        <v>52</v>
      </c>
      <c r="V64" t="s">
        <v>58</v>
      </c>
      <c r="W64" s="10">
        <f t="shared" ref="W64" si="43">W63*1.5</f>
        <v>50.160364589694943</v>
      </c>
    </row>
    <row r="65" spans="17:23" x14ac:dyDescent="0.25">
      <c r="Q65" s="1" t="s">
        <v>45</v>
      </c>
      <c r="R65" t="s">
        <v>30</v>
      </c>
      <c r="S65" s="1">
        <f>0.265*SQRT(S41)</f>
        <v>1.5733503265325242</v>
      </c>
      <c r="U65" s="1" t="s">
        <v>45</v>
      </c>
      <c r="V65" t="s">
        <v>30</v>
      </c>
      <c r="W65" s="1">
        <f>0.265*SQRT(W41)</f>
        <v>1.4022481948642331</v>
      </c>
    </row>
    <row r="66" spans="17:23" x14ac:dyDescent="0.25">
      <c r="Q66" s="1" t="s">
        <v>43</v>
      </c>
      <c r="S66" s="1">
        <f>S40/(((S47)^2)*(S65^(4/3)))</f>
        <v>6.071885562383296E-2</v>
      </c>
      <c r="U66" s="1" t="s">
        <v>43</v>
      </c>
      <c r="W66" s="1">
        <f>W40/(((W47)^2)*(W65^(4/3)))</f>
        <v>2.5485518392251143E-2</v>
      </c>
    </row>
    <row r="67" spans="17:23" x14ac:dyDescent="0.25">
      <c r="Q67" s="1" t="s">
        <v>44</v>
      </c>
      <c r="R67" t="s">
        <v>59</v>
      </c>
      <c r="S67" s="1">
        <f>S66*S51</f>
        <v>7.0562267508326379E-2</v>
      </c>
      <c r="U67" s="1" t="s">
        <v>44</v>
      </c>
      <c r="V67" t="s">
        <v>59</v>
      </c>
      <c r="W67" s="1">
        <f>W66*W51</f>
        <v>9.6815718290634498E-2</v>
      </c>
    </row>
    <row r="68" spans="17:23" x14ac:dyDescent="0.25">
      <c r="Q68" s="1" t="s">
        <v>42</v>
      </c>
      <c r="S68" s="1">
        <f>(1+((S40*S39)/(S38*S41)))/(1-(3*(S67/S59)))</f>
        <v>1.0095796923699787</v>
      </c>
      <c r="U68" s="1" t="s">
        <v>42</v>
      </c>
      <c r="W68" s="1">
        <f>(1+((W40*W39)/(W38*W41)))/(1-(3*(W67/W59)))</f>
        <v>1.0108437776108388</v>
      </c>
    </row>
    <row r="69" spans="17:23" x14ac:dyDescent="0.25">
      <c r="Q69" s="10" t="s">
        <v>50</v>
      </c>
      <c r="R69" t="s">
        <v>58</v>
      </c>
      <c r="S69" s="10">
        <f t="shared" ref="S69" si="44">S68*S62</f>
        <v>6.786367081303327</v>
      </c>
      <c r="U69" s="10" t="s">
        <v>50</v>
      </c>
      <c r="V69" t="s">
        <v>58</v>
      </c>
      <c r="W69" s="10">
        <f t="shared" ref="W69" si="45">W68*W62</f>
        <v>33.259378226942999</v>
      </c>
    </row>
    <row r="70" spans="17:23" x14ac:dyDescent="0.25">
      <c r="Q70" s="1" t="s">
        <v>57</v>
      </c>
      <c r="S70">
        <f t="shared" ref="S70" si="46">S53/50</f>
        <v>1</v>
      </c>
      <c r="U70" s="1" t="s">
        <v>57</v>
      </c>
      <c r="W70">
        <f t="shared" ref="W70" si="47">W53/50</f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workbookViewId="0">
      <selection activeCell="J31" sqref="J31"/>
    </sheetView>
  </sheetViews>
  <sheetFormatPr defaultRowHeight="15" x14ac:dyDescent="0.25"/>
  <cols>
    <col min="2" max="2" width="12" bestFit="1" customWidth="1"/>
  </cols>
  <sheetData>
    <row r="1" spans="1:16" x14ac:dyDescent="0.25">
      <c r="A1" t="s">
        <v>53</v>
      </c>
    </row>
    <row r="2" spans="1:16" x14ac:dyDescent="0.25">
      <c r="A2" t="s">
        <v>54</v>
      </c>
      <c r="B2" t="s">
        <v>2</v>
      </c>
      <c r="C2" t="s">
        <v>55</v>
      </c>
      <c r="G2" t="s">
        <v>2</v>
      </c>
      <c r="H2" t="s">
        <v>55</v>
      </c>
      <c r="I2" s="1" t="s">
        <v>20</v>
      </c>
      <c r="J2" s="1" t="s">
        <v>20</v>
      </c>
    </row>
    <row r="3" spans="1:16" x14ac:dyDescent="0.25">
      <c r="A3">
        <v>50</v>
      </c>
      <c r="B3">
        <f>A3*1000/(116*9.81*D3)</f>
        <v>48.604287069206592</v>
      </c>
      <c r="C3">
        <v>90.4</v>
      </c>
      <c r="D3" s="8">
        <f>C3/100</f>
        <v>0.90400000000000003</v>
      </c>
      <c r="F3">
        <f>G3/50</f>
        <v>0.7</v>
      </c>
      <c r="G3">
        <v>35</v>
      </c>
      <c r="H3">
        <v>90.4</v>
      </c>
      <c r="I3">
        <f>(G3/H3)*((H4-H3)/(G4-G3))</f>
        <v>0.19358407079646017</v>
      </c>
      <c r="J3" t="e">
        <f t="shared" ref="J3:J25" si="0">(G3/H3)*((H2-H3)/(G2-G3))</f>
        <v>#VALUE!</v>
      </c>
      <c r="K3" s="1" t="s">
        <v>20</v>
      </c>
      <c r="O3">
        <v>1</v>
      </c>
      <c r="P3">
        <v>0.8</v>
      </c>
    </row>
    <row r="4" spans="1:16" x14ac:dyDescent="0.25">
      <c r="A4">
        <v>52</v>
      </c>
      <c r="B4">
        <f t="shared" ref="B4:B26" si="1">A4*1000/(116*9.81*D4)</f>
        <v>50.270414225506343</v>
      </c>
      <c r="C4">
        <v>90.9</v>
      </c>
      <c r="D4" s="8">
        <f t="shared" ref="D4:D26" si="2">C4/100</f>
        <v>0.90900000000000003</v>
      </c>
      <c r="F4">
        <f t="shared" ref="F4:F26" si="3">G4/50</f>
        <v>0.72</v>
      </c>
      <c r="G4">
        <v>36</v>
      </c>
      <c r="H4">
        <v>90.9</v>
      </c>
      <c r="I4">
        <f t="shared" ref="I4:I26" si="4">(G4/H4)*((H5-H4)/(G5-G4))</f>
        <v>0.198019801980198</v>
      </c>
      <c r="J4">
        <f t="shared" si="0"/>
        <v>0.198019801980198</v>
      </c>
      <c r="O4">
        <v>1</v>
      </c>
      <c r="P4">
        <v>0.81</v>
      </c>
    </row>
    <row r="5" spans="1:16" x14ac:dyDescent="0.25">
      <c r="A5">
        <v>54</v>
      </c>
      <c r="B5">
        <f t="shared" si="1"/>
        <v>51.91831241948335</v>
      </c>
      <c r="C5">
        <v>91.4</v>
      </c>
      <c r="D5" s="8">
        <f t="shared" si="2"/>
        <v>0.91400000000000003</v>
      </c>
      <c r="F5">
        <f t="shared" si="3"/>
        <v>0.74</v>
      </c>
      <c r="G5">
        <v>37</v>
      </c>
      <c r="H5">
        <v>91.4</v>
      </c>
      <c r="I5">
        <f t="shared" si="4"/>
        <v>0.1619256017505436</v>
      </c>
      <c r="J5">
        <f t="shared" si="0"/>
        <v>0.2024070021881838</v>
      </c>
      <c r="O5">
        <v>1</v>
      </c>
      <c r="P5">
        <v>0.82</v>
      </c>
    </row>
    <row r="6" spans="1:16" x14ac:dyDescent="0.25">
      <c r="A6">
        <v>56</v>
      </c>
      <c r="B6">
        <f t="shared" si="1"/>
        <v>53.606610644695316</v>
      </c>
      <c r="C6">
        <v>91.8</v>
      </c>
      <c r="D6" s="8">
        <f t="shared" si="2"/>
        <v>0.91799999999999993</v>
      </c>
      <c r="F6">
        <f t="shared" si="3"/>
        <v>0.76</v>
      </c>
      <c r="G6">
        <v>38</v>
      </c>
      <c r="H6">
        <v>91.8</v>
      </c>
      <c r="I6">
        <f t="shared" si="4"/>
        <v>0.16557734204793265</v>
      </c>
      <c r="J6">
        <f t="shared" si="0"/>
        <v>0.16557734204792676</v>
      </c>
      <c r="O6">
        <v>1</v>
      </c>
      <c r="P6">
        <v>0.83</v>
      </c>
    </row>
    <row r="7" spans="1:16" x14ac:dyDescent="0.25">
      <c r="A7">
        <v>58</v>
      </c>
      <c r="B7">
        <f t="shared" si="1"/>
        <v>55.280259861445558</v>
      </c>
      <c r="C7">
        <v>92.2</v>
      </c>
      <c r="D7" s="8">
        <f t="shared" si="2"/>
        <v>0.92200000000000004</v>
      </c>
      <c r="F7">
        <f t="shared" si="3"/>
        <v>0.78</v>
      </c>
      <c r="G7">
        <v>39</v>
      </c>
      <c r="H7">
        <v>92.2</v>
      </c>
      <c r="I7">
        <f t="shared" si="4"/>
        <v>0.16919739696312003</v>
      </c>
      <c r="J7">
        <f t="shared" si="0"/>
        <v>0.16919739696312605</v>
      </c>
      <c r="O7">
        <v>1</v>
      </c>
      <c r="P7">
        <v>0.84</v>
      </c>
    </row>
    <row r="8" spans="1:16" x14ac:dyDescent="0.25">
      <c r="A8">
        <v>60</v>
      </c>
      <c r="B8">
        <f t="shared" si="1"/>
        <v>56.93944990569689</v>
      </c>
      <c r="C8">
        <v>92.6</v>
      </c>
      <c r="D8" s="8">
        <f t="shared" si="2"/>
        <v>0.92599999999999993</v>
      </c>
      <c r="F8">
        <f t="shared" si="3"/>
        <v>0.8</v>
      </c>
      <c r="G8">
        <v>40</v>
      </c>
      <c r="H8">
        <v>92.6</v>
      </c>
      <c r="I8">
        <f t="shared" si="4"/>
        <v>0.17278617710583399</v>
      </c>
      <c r="J8">
        <f t="shared" si="0"/>
        <v>0.17278617710582786</v>
      </c>
      <c r="O8">
        <v>1</v>
      </c>
      <c r="P8">
        <v>0.85</v>
      </c>
    </row>
    <row r="9" spans="1:16" x14ac:dyDescent="0.25">
      <c r="A9">
        <v>62</v>
      </c>
      <c r="B9">
        <f t="shared" si="1"/>
        <v>58.584367347417007</v>
      </c>
      <c r="C9">
        <v>93</v>
      </c>
      <c r="D9" s="8">
        <f t="shared" si="2"/>
        <v>0.93</v>
      </c>
      <c r="F9">
        <f t="shared" si="3"/>
        <v>0.82</v>
      </c>
      <c r="G9">
        <v>41</v>
      </c>
      <c r="H9">
        <v>93</v>
      </c>
      <c r="I9">
        <f t="shared" si="4"/>
        <v>0.11021505376344086</v>
      </c>
      <c r="J9">
        <f t="shared" si="0"/>
        <v>0.17634408602150789</v>
      </c>
      <c r="O9">
        <v>1</v>
      </c>
      <c r="P9">
        <v>0.86</v>
      </c>
    </row>
    <row r="10" spans="1:16" x14ac:dyDescent="0.25">
      <c r="A10">
        <v>64</v>
      </c>
      <c r="B10">
        <f t="shared" si="1"/>
        <v>60.312056464901161</v>
      </c>
      <c r="C10">
        <v>93.25</v>
      </c>
      <c r="D10" s="8">
        <f t="shared" si="2"/>
        <v>0.9325</v>
      </c>
      <c r="F10">
        <f t="shared" si="3"/>
        <v>0.84</v>
      </c>
      <c r="G10">
        <v>42</v>
      </c>
      <c r="H10">
        <v>93.25</v>
      </c>
      <c r="I10">
        <f t="shared" si="4"/>
        <v>0.14412868632707468</v>
      </c>
      <c r="J10">
        <f t="shared" si="0"/>
        <v>0.1126005361930295</v>
      </c>
      <c r="O10">
        <v>1</v>
      </c>
      <c r="P10">
        <v>0.87</v>
      </c>
    </row>
    <row r="11" spans="1:16" x14ac:dyDescent="0.25">
      <c r="A11">
        <v>66</v>
      </c>
      <c r="B11">
        <f t="shared" si="1"/>
        <v>61.984101393547981</v>
      </c>
      <c r="C11">
        <v>93.57</v>
      </c>
      <c r="D11" s="8">
        <f t="shared" si="2"/>
        <v>0.93569999999999998</v>
      </c>
      <c r="F11">
        <f t="shared" si="3"/>
        <v>0.86</v>
      </c>
      <c r="G11">
        <v>43</v>
      </c>
      <c r="H11">
        <v>93.57</v>
      </c>
      <c r="I11">
        <f t="shared" si="4"/>
        <v>0.10569627017206554</v>
      </c>
      <c r="J11">
        <f t="shared" si="0"/>
        <v>0.14705568023938984</v>
      </c>
      <c r="O11">
        <v>1</v>
      </c>
      <c r="P11">
        <v>0.88</v>
      </c>
    </row>
    <row r="12" spans="1:16" x14ac:dyDescent="0.25">
      <c r="A12">
        <v>68</v>
      </c>
      <c r="B12">
        <f t="shared" si="1"/>
        <v>63.705815239195481</v>
      </c>
      <c r="C12">
        <v>93.8</v>
      </c>
      <c r="D12" s="8">
        <f t="shared" si="2"/>
        <v>0.93799999999999994</v>
      </c>
      <c r="F12">
        <f t="shared" si="3"/>
        <v>0.88</v>
      </c>
      <c r="G12">
        <v>44</v>
      </c>
      <c r="H12">
        <v>93.8</v>
      </c>
      <c r="I12">
        <f t="shared" si="4"/>
        <v>0.11727078891257996</v>
      </c>
      <c r="J12">
        <f t="shared" si="0"/>
        <v>0.10788912579957542</v>
      </c>
      <c r="O12">
        <v>1</v>
      </c>
      <c r="P12">
        <v>0.89</v>
      </c>
    </row>
    <row r="13" spans="1:16" x14ac:dyDescent="0.25">
      <c r="A13">
        <v>70</v>
      </c>
      <c r="B13">
        <f t="shared" si="1"/>
        <v>65.405194805728726</v>
      </c>
      <c r="C13">
        <v>94.05</v>
      </c>
      <c r="D13" s="8">
        <f t="shared" si="2"/>
        <v>0.9405</v>
      </c>
      <c r="F13">
        <f t="shared" si="3"/>
        <v>0.9</v>
      </c>
      <c r="G13">
        <v>45</v>
      </c>
      <c r="H13">
        <v>94.05</v>
      </c>
      <c r="I13">
        <f t="shared" si="4"/>
        <v>8.13397129186611E-2</v>
      </c>
      <c r="J13">
        <f t="shared" si="0"/>
        <v>0.11961722488038277</v>
      </c>
      <c r="O13">
        <v>1</v>
      </c>
      <c r="P13">
        <v>0.9</v>
      </c>
    </row>
    <row r="14" spans="1:16" x14ac:dyDescent="0.25">
      <c r="A14">
        <v>72</v>
      </c>
      <c r="B14">
        <f t="shared" si="1"/>
        <v>67.152533151358909</v>
      </c>
      <c r="C14">
        <v>94.22</v>
      </c>
      <c r="D14" s="8">
        <f t="shared" si="2"/>
        <v>0.94220000000000004</v>
      </c>
      <c r="F14">
        <f t="shared" si="3"/>
        <v>0.92</v>
      </c>
      <c r="G14">
        <v>46</v>
      </c>
      <c r="H14">
        <v>94.22</v>
      </c>
      <c r="I14">
        <f t="shared" si="4"/>
        <v>8.7879431118661783E-2</v>
      </c>
      <c r="J14">
        <f t="shared" si="0"/>
        <v>8.299724050095604E-2</v>
      </c>
      <c r="O14">
        <v>1</v>
      </c>
      <c r="P14">
        <v>0.91</v>
      </c>
    </row>
    <row r="15" spans="1:16" x14ac:dyDescent="0.25">
      <c r="A15">
        <v>74</v>
      </c>
      <c r="B15">
        <f t="shared" si="1"/>
        <v>68.886279402153477</v>
      </c>
      <c r="C15">
        <v>94.4</v>
      </c>
      <c r="D15" s="8">
        <f t="shared" si="2"/>
        <v>0.94400000000000006</v>
      </c>
      <c r="F15">
        <f t="shared" si="3"/>
        <v>0.94</v>
      </c>
      <c r="G15">
        <v>47</v>
      </c>
      <c r="H15">
        <v>94.4</v>
      </c>
      <c r="I15">
        <f t="shared" si="4"/>
        <v>7.9661016949150842E-2</v>
      </c>
      <c r="J15">
        <f t="shared" si="0"/>
        <v>8.9618644067799999E-2</v>
      </c>
      <c r="O15">
        <v>1</v>
      </c>
      <c r="P15">
        <v>0.92</v>
      </c>
    </row>
    <row r="16" spans="1:16" x14ac:dyDescent="0.25">
      <c r="A16">
        <v>76</v>
      </c>
      <c r="B16">
        <f t="shared" si="1"/>
        <v>70.628361649804773</v>
      </c>
      <c r="C16">
        <v>94.56</v>
      </c>
      <c r="D16" s="8">
        <f t="shared" si="2"/>
        <v>0.9456</v>
      </c>
      <c r="F16">
        <f t="shared" si="3"/>
        <v>0.96</v>
      </c>
      <c r="G16">
        <v>48</v>
      </c>
      <c r="H16">
        <v>94.56</v>
      </c>
      <c r="I16">
        <f t="shared" si="4"/>
        <v>2.0304568527914742E-2</v>
      </c>
      <c r="J16">
        <f t="shared" si="0"/>
        <v>8.1218274111673386E-2</v>
      </c>
      <c r="O16">
        <v>1</v>
      </c>
      <c r="P16">
        <v>0.93</v>
      </c>
    </row>
    <row r="17" spans="1:26" x14ac:dyDescent="0.25">
      <c r="A17">
        <v>78</v>
      </c>
      <c r="B17">
        <f t="shared" si="1"/>
        <v>72.456352850399483</v>
      </c>
      <c r="C17">
        <v>94.6</v>
      </c>
      <c r="D17" s="8">
        <f t="shared" si="2"/>
        <v>0.94599999999999995</v>
      </c>
      <c r="F17">
        <f t="shared" si="3"/>
        <v>0.98</v>
      </c>
      <c r="G17">
        <v>49</v>
      </c>
      <c r="H17">
        <v>94.6</v>
      </c>
      <c r="I17">
        <f t="shared" si="4"/>
        <v>2.5898520084572482E-2</v>
      </c>
      <c r="J17">
        <f t="shared" si="0"/>
        <v>2.0718816067649155E-2</v>
      </c>
      <c r="O17">
        <v>1</v>
      </c>
      <c r="P17">
        <v>0.94</v>
      </c>
    </row>
    <row r="18" spans="1:26" x14ac:dyDescent="0.25">
      <c r="A18">
        <v>80</v>
      </c>
      <c r="B18">
        <f t="shared" si="1"/>
        <v>74.274950678183217</v>
      </c>
      <c r="C18">
        <v>94.65</v>
      </c>
      <c r="D18" s="8">
        <f t="shared" si="2"/>
        <v>0.94650000000000001</v>
      </c>
      <c r="F18">
        <f t="shared" si="3"/>
        <v>1</v>
      </c>
      <c r="G18">
        <v>50</v>
      </c>
      <c r="H18">
        <v>94.65</v>
      </c>
      <c r="I18">
        <f t="shared" si="4"/>
        <v>-1.5847860538827856E-2</v>
      </c>
      <c r="J18">
        <f t="shared" si="0"/>
        <v>2.6413100898051434E-2</v>
      </c>
      <c r="O18">
        <v>1</v>
      </c>
      <c r="P18">
        <v>0.94650000000000001</v>
      </c>
    </row>
    <row r="19" spans="1:26" x14ac:dyDescent="0.25">
      <c r="A19">
        <v>82</v>
      </c>
      <c r="B19">
        <f t="shared" si="1"/>
        <v>76.15596262663594</v>
      </c>
      <c r="C19">
        <v>94.62</v>
      </c>
      <c r="D19" s="8">
        <f t="shared" si="2"/>
        <v>0.94620000000000004</v>
      </c>
      <c r="F19">
        <f t="shared" si="3"/>
        <v>1.02</v>
      </c>
      <c r="G19">
        <v>51</v>
      </c>
      <c r="H19">
        <v>94.62</v>
      </c>
      <c r="I19">
        <f t="shared" si="4"/>
        <v>-3.7729866835768087E-2</v>
      </c>
      <c r="J19">
        <f t="shared" si="0"/>
        <v>-1.6169942929613802E-2</v>
      </c>
      <c r="O19">
        <v>1</v>
      </c>
    </row>
    <row r="20" spans="1:26" x14ac:dyDescent="0.25">
      <c r="A20">
        <v>84</v>
      </c>
      <c r="B20">
        <f t="shared" si="1"/>
        <v>78.071182292697443</v>
      </c>
      <c r="C20">
        <v>94.55</v>
      </c>
      <c r="D20" s="8">
        <f t="shared" si="2"/>
        <v>0.94550000000000001</v>
      </c>
      <c r="F20">
        <f t="shared" si="3"/>
        <v>1.04</v>
      </c>
      <c r="G20">
        <v>52</v>
      </c>
      <c r="H20">
        <v>94.55</v>
      </c>
      <c r="I20">
        <f t="shared" si="4"/>
        <v>-8.2496033844522018E-2</v>
      </c>
      <c r="J20">
        <f t="shared" si="0"/>
        <v>-3.8498149127449866E-2</v>
      </c>
      <c r="O20">
        <v>1</v>
      </c>
    </row>
    <row r="21" spans="1:26" x14ac:dyDescent="0.25">
      <c r="A21">
        <v>86</v>
      </c>
      <c r="B21">
        <f t="shared" si="1"/>
        <v>80.057027413313506</v>
      </c>
      <c r="C21">
        <v>94.4</v>
      </c>
      <c r="D21" s="8">
        <f t="shared" si="2"/>
        <v>0.94400000000000006</v>
      </c>
      <c r="F21">
        <f t="shared" si="3"/>
        <v>1.06</v>
      </c>
      <c r="G21">
        <v>53</v>
      </c>
      <c r="H21">
        <v>94.4</v>
      </c>
      <c r="I21">
        <f t="shared" si="4"/>
        <v>-0.16843220338983689</v>
      </c>
      <c r="J21">
        <f t="shared" si="0"/>
        <v>-8.4216101694910464E-2</v>
      </c>
      <c r="O21">
        <v>1</v>
      </c>
    </row>
    <row r="22" spans="1:26" x14ac:dyDescent="0.25">
      <c r="A22">
        <v>88</v>
      </c>
      <c r="B22">
        <f t="shared" si="1"/>
        <v>82.179983951743324</v>
      </c>
      <c r="C22">
        <v>94.1</v>
      </c>
      <c r="D22" s="8">
        <f t="shared" si="2"/>
        <v>0.94099999999999995</v>
      </c>
      <c r="F22">
        <f t="shared" si="3"/>
        <v>1.08</v>
      </c>
      <c r="G22">
        <v>54</v>
      </c>
      <c r="H22">
        <v>94.1</v>
      </c>
      <c r="I22">
        <f t="shared" si="4"/>
        <v>-0.22954303931986758</v>
      </c>
      <c r="J22">
        <f t="shared" si="0"/>
        <v>-0.17215727948991089</v>
      </c>
      <c r="O22">
        <v>1</v>
      </c>
    </row>
    <row r="23" spans="1:26" x14ac:dyDescent="0.25">
      <c r="A23">
        <v>90</v>
      </c>
      <c r="B23">
        <f t="shared" si="1"/>
        <v>84.406505783364963</v>
      </c>
      <c r="C23">
        <v>93.7</v>
      </c>
      <c r="D23" s="8">
        <f t="shared" si="2"/>
        <v>0.93700000000000006</v>
      </c>
      <c r="F23">
        <f t="shared" si="3"/>
        <v>1.1000000000000001</v>
      </c>
      <c r="G23">
        <v>55</v>
      </c>
      <c r="H23">
        <v>93.7</v>
      </c>
      <c r="I23">
        <f t="shared" si="4"/>
        <v>-0.29348986125933829</v>
      </c>
      <c r="J23">
        <f t="shared" si="0"/>
        <v>-0.23479188900746562</v>
      </c>
      <c r="O23">
        <v>1</v>
      </c>
    </row>
    <row r="24" spans="1:26" x14ac:dyDescent="0.25">
      <c r="A24">
        <v>92</v>
      </c>
      <c r="B24">
        <f t="shared" si="1"/>
        <v>86.745093282656086</v>
      </c>
      <c r="C24">
        <v>93.2</v>
      </c>
      <c r="D24" s="8">
        <f t="shared" si="2"/>
        <v>0.93200000000000005</v>
      </c>
      <c r="F24">
        <f t="shared" si="3"/>
        <v>1.1200000000000001</v>
      </c>
      <c r="G24">
        <v>56</v>
      </c>
      <c r="H24">
        <v>93.2</v>
      </c>
      <c r="I24">
        <f t="shared" si="4"/>
        <v>-0.48068669527896818</v>
      </c>
      <c r="J24">
        <f t="shared" si="0"/>
        <v>-0.30042918454935619</v>
      </c>
      <c r="O24">
        <v>1</v>
      </c>
    </row>
    <row r="25" spans="1:26" x14ac:dyDescent="0.25">
      <c r="A25">
        <v>94</v>
      </c>
      <c r="B25">
        <f t="shared" si="1"/>
        <v>89.398222900279208</v>
      </c>
      <c r="C25">
        <v>92.4</v>
      </c>
      <c r="D25" s="8">
        <f t="shared" si="2"/>
        <v>0.92400000000000004</v>
      </c>
      <c r="F25">
        <f t="shared" si="3"/>
        <v>1.1399999999999999</v>
      </c>
      <c r="G25">
        <v>57</v>
      </c>
      <c r="H25">
        <v>92.4</v>
      </c>
      <c r="I25">
        <f t="shared" si="4"/>
        <v>-0.49350649350650044</v>
      </c>
      <c r="J25">
        <f t="shared" si="0"/>
        <v>-0.49350649350649167</v>
      </c>
      <c r="O25">
        <v>1</v>
      </c>
    </row>
    <row r="26" spans="1:26" x14ac:dyDescent="0.25">
      <c r="A26">
        <v>96</v>
      </c>
      <c r="B26">
        <f t="shared" si="1"/>
        <v>92.097695393319341</v>
      </c>
      <c r="C26">
        <v>91.6</v>
      </c>
      <c r="D26" s="8">
        <f t="shared" si="2"/>
        <v>0.91599999999999993</v>
      </c>
      <c r="F26">
        <f t="shared" si="3"/>
        <v>1.1599999999999999</v>
      </c>
      <c r="G26">
        <v>58</v>
      </c>
      <c r="H26">
        <v>91.6</v>
      </c>
      <c r="I26">
        <f t="shared" si="4"/>
        <v>0.99999999999999989</v>
      </c>
      <c r="J26">
        <f>(G26/H26)*((H25-H26)/(G25-G26))</f>
        <v>-0.50655021834061853</v>
      </c>
    </row>
    <row r="30" spans="1:26" x14ac:dyDescent="0.25">
      <c r="R30" t="s">
        <v>56</v>
      </c>
    </row>
    <row r="31" spans="1:26" x14ac:dyDescent="0.25">
      <c r="B31" t="s">
        <v>2</v>
      </c>
      <c r="C31">
        <v>35</v>
      </c>
      <c r="D31">
        <v>36</v>
      </c>
      <c r="E31">
        <v>37</v>
      </c>
      <c r="F31">
        <v>38</v>
      </c>
      <c r="G31">
        <v>39</v>
      </c>
      <c r="H31">
        <v>40</v>
      </c>
      <c r="I31">
        <v>41</v>
      </c>
      <c r="J31">
        <v>42</v>
      </c>
      <c r="K31">
        <v>43</v>
      </c>
      <c r="L31">
        <v>44</v>
      </c>
      <c r="M31">
        <v>45</v>
      </c>
      <c r="N31">
        <v>46</v>
      </c>
      <c r="O31">
        <v>47</v>
      </c>
      <c r="P31">
        <v>48</v>
      </c>
      <c r="Q31">
        <v>49</v>
      </c>
      <c r="R31">
        <v>50</v>
      </c>
      <c r="S31">
        <v>51</v>
      </c>
      <c r="T31">
        <v>52</v>
      </c>
      <c r="U31">
        <v>53</v>
      </c>
      <c r="V31">
        <v>54</v>
      </c>
      <c r="W31">
        <v>55</v>
      </c>
      <c r="X31">
        <v>56</v>
      </c>
      <c r="Y31">
        <v>57</v>
      </c>
      <c r="Z31">
        <v>58</v>
      </c>
    </row>
    <row r="32" spans="1:26" x14ac:dyDescent="0.25">
      <c r="B32" t="s">
        <v>55</v>
      </c>
      <c r="C32">
        <v>90.4</v>
      </c>
      <c r="D32">
        <v>90.9</v>
      </c>
      <c r="E32">
        <v>91.4</v>
      </c>
      <c r="F32">
        <v>91.8</v>
      </c>
      <c r="G32">
        <v>92.2</v>
      </c>
      <c r="H32">
        <v>92.6</v>
      </c>
      <c r="I32">
        <v>93</v>
      </c>
      <c r="J32">
        <v>93.25</v>
      </c>
      <c r="K32">
        <v>93.57</v>
      </c>
      <c r="L32">
        <v>93.8</v>
      </c>
      <c r="M32">
        <v>94.05</v>
      </c>
      <c r="N32">
        <v>94.22</v>
      </c>
      <c r="O32">
        <v>94.4</v>
      </c>
      <c r="P32">
        <v>94.56</v>
      </c>
      <c r="Q32">
        <v>94.6</v>
      </c>
      <c r="R32">
        <v>94.65</v>
      </c>
      <c r="S32">
        <v>94.62</v>
      </c>
      <c r="T32">
        <v>94.55</v>
      </c>
      <c r="U32">
        <v>94.4</v>
      </c>
      <c r="V32">
        <v>94.1</v>
      </c>
      <c r="W32">
        <v>93.7</v>
      </c>
      <c r="X32">
        <v>93.2</v>
      </c>
      <c r="Y32">
        <v>92.4</v>
      </c>
      <c r="Z32">
        <v>91.6</v>
      </c>
    </row>
    <row r="33" spans="2:26" x14ac:dyDescent="0.25">
      <c r="B33" s="1" t="s">
        <v>20</v>
      </c>
      <c r="C33">
        <f>1+(C31/C32)*((D32-C32)/(D31-C31))</f>
        <v>1.1935840707964602</v>
      </c>
      <c r="D33">
        <f t="shared" ref="D33:Y33" si="5">1+(D31/D32)*((E32-D32)/(E31-D31))</f>
        <v>1.198019801980198</v>
      </c>
      <c r="E33">
        <f t="shared" si="5"/>
        <v>1.1619256017505437</v>
      </c>
      <c r="F33">
        <f t="shared" si="5"/>
        <v>1.1655773420479327</v>
      </c>
      <c r="G33">
        <f t="shared" si="5"/>
        <v>1.16919739696312</v>
      </c>
      <c r="H33">
        <f t="shared" si="5"/>
        <v>1.1727861771058339</v>
      </c>
      <c r="I33">
        <f t="shared" si="5"/>
        <v>1.1102150537634408</v>
      </c>
      <c r="J33">
        <f t="shared" si="5"/>
        <v>1.1441286863270748</v>
      </c>
      <c r="K33">
        <f t="shared" si="5"/>
        <v>1.1056962701720656</v>
      </c>
      <c r="L33">
        <f t="shared" si="5"/>
        <v>1.1172707889125799</v>
      </c>
      <c r="M33">
        <f t="shared" si="5"/>
        <v>1.081339712918661</v>
      </c>
      <c r="N33">
        <f t="shared" si="5"/>
        <v>1.0878794311186617</v>
      </c>
      <c r="O33">
        <f t="shared" si="5"/>
        <v>1.0796610169491507</v>
      </c>
      <c r="P33">
        <f t="shared" si="5"/>
        <v>1.0203045685279148</v>
      </c>
      <c r="Q33">
        <f t="shared" si="5"/>
        <v>1.0258985200845725</v>
      </c>
      <c r="R33">
        <f t="shared" si="5"/>
        <v>0.98415213946117219</v>
      </c>
      <c r="S33">
        <f t="shared" si="5"/>
        <v>0.96227013316423193</v>
      </c>
      <c r="T33">
        <f t="shared" si="5"/>
        <v>0.91750396615547802</v>
      </c>
      <c r="U33">
        <f t="shared" si="5"/>
        <v>0.83156779661016311</v>
      </c>
      <c r="V33">
        <f t="shared" si="5"/>
        <v>0.77045696068013236</v>
      </c>
      <c r="W33">
        <f t="shared" si="5"/>
        <v>0.70651013874066171</v>
      </c>
      <c r="X33">
        <f t="shared" si="5"/>
        <v>0.51931330472103188</v>
      </c>
      <c r="Y33">
        <f t="shared" si="5"/>
        <v>0.50649350649349956</v>
      </c>
      <c r="Z33">
        <v>1</v>
      </c>
    </row>
    <row r="34" spans="2:26" x14ac:dyDescent="0.25">
      <c r="B34" s="1" t="s">
        <v>20</v>
      </c>
      <c r="C34" t="e">
        <f t="shared" ref="C34:Z34" si="6">(C31/C32)*((B32-C32)/(B31-C31))</f>
        <v>#VALUE!</v>
      </c>
      <c r="D34">
        <f t="shared" si="6"/>
        <v>0.198019801980198</v>
      </c>
      <c r="E34">
        <f t="shared" si="6"/>
        <v>0.2024070021881838</v>
      </c>
      <c r="F34">
        <f t="shared" si="6"/>
        <v>0.16557734204792676</v>
      </c>
      <c r="G34">
        <f t="shared" si="6"/>
        <v>0.16919739696312605</v>
      </c>
      <c r="H34">
        <f t="shared" si="6"/>
        <v>0.17278617710582786</v>
      </c>
      <c r="I34">
        <f t="shared" si="6"/>
        <v>0.17634408602150789</v>
      </c>
      <c r="J34">
        <f t="shared" si="6"/>
        <v>0.1126005361930295</v>
      </c>
      <c r="K34">
        <f t="shared" si="6"/>
        <v>0.14705568023938984</v>
      </c>
      <c r="L34">
        <f t="shared" si="6"/>
        <v>0.10788912579957542</v>
      </c>
      <c r="M34">
        <f t="shared" si="6"/>
        <v>0.11961722488038277</v>
      </c>
      <c r="N34">
        <f t="shared" si="6"/>
        <v>8.299724050095604E-2</v>
      </c>
      <c r="O34">
        <f t="shared" si="6"/>
        <v>8.9618644067799999E-2</v>
      </c>
      <c r="P34">
        <f t="shared" si="6"/>
        <v>8.1218274111673386E-2</v>
      </c>
      <c r="Q34">
        <f t="shared" si="6"/>
        <v>2.0718816067649155E-2</v>
      </c>
      <c r="R34">
        <f t="shared" si="6"/>
        <v>2.6413100898051434E-2</v>
      </c>
      <c r="S34">
        <f t="shared" si="6"/>
        <v>-1.6169942929613802E-2</v>
      </c>
      <c r="T34">
        <f t="shared" si="6"/>
        <v>-3.8498149127449866E-2</v>
      </c>
      <c r="U34">
        <f t="shared" si="6"/>
        <v>-8.4216101694910464E-2</v>
      </c>
      <c r="V34">
        <f t="shared" si="6"/>
        <v>-0.17215727948991089</v>
      </c>
      <c r="W34">
        <f t="shared" si="6"/>
        <v>-0.23479188900746562</v>
      </c>
      <c r="X34">
        <f t="shared" si="6"/>
        <v>-0.30042918454935619</v>
      </c>
      <c r="Y34">
        <f t="shared" si="6"/>
        <v>-0.49350649350649167</v>
      </c>
      <c r="Z34">
        <f t="shared" si="6"/>
        <v>-0.50655021834061853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"/>
  <sheetViews>
    <sheetView workbookViewId="0">
      <selection activeCell="Q22" sqref="Q22"/>
    </sheetView>
  </sheetViews>
  <sheetFormatPr defaultRowHeight="15" x14ac:dyDescent="0.25"/>
  <sheetData>
    <row r="1" spans="1:47" x14ac:dyDescent="0.25">
      <c r="A1" t="s">
        <v>24</v>
      </c>
      <c r="B1">
        <v>2</v>
      </c>
    </row>
    <row r="2" spans="1:47" x14ac:dyDescent="0.25">
      <c r="A2" t="s">
        <v>25</v>
      </c>
      <c r="B2">
        <v>2</v>
      </c>
    </row>
    <row r="3" spans="1:47" x14ac:dyDescent="0.25">
      <c r="A3" t="s">
        <v>26</v>
      </c>
      <c r="B3">
        <v>115</v>
      </c>
      <c r="C3">
        <v>110</v>
      </c>
      <c r="D3">
        <v>105</v>
      </c>
      <c r="E3">
        <v>100</v>
      </c>
      <c r="F3">
        <v>95</v>
      </c>
      <c r="G3">
        <v>90</v>
      </c>
      <c r="H3">
        <v>85</v>
      </c>
      <c r="I3">
        <v>80</v>
      </c>
      <c r="J3">
        <v>75</v>
      </c>
      <c r="K3">
        <v>70</v>
      </c>
      <c r="L3">
        <v>65</v>
      </c>
      <c r="M3">
        <v>60</v>
      </c>
      <c r="N3">
        <v>55</v>
      </c>
      <c r="O3">
        <v>50</v>
      </c>
      <c r="P3">
        <v>45</v>
      </c>
      <c r="Q3">
        <v>40</v>
      </c>
      <c r="R3">
        <v>35</v>
      </c>
      <c r="S3">
        <v>30</v>
      </c>
      <c r="T3">
        <v>25</v>
      </c>
      <c r="U3">
        <v>20</v>
      </c>
      <c r="V3">
        <v>15</v>
      </c>
      <c r="W3">
        <v>10</v>
      </c>
      <c r="X3">
        <v>5</v>
      </c>
      <c r="Y3">
        <v>0</v>
      </c>
      <c r="Z3">
        <v>-5</v>
      </c>
      <c r="AA3">
        <v>-10</v>
      </c>
      <c r="AB3">
        <v>-15</v>
      </c>
      <c r="AC3">
        <v>-20</v>
      </c>
      <c r="AD3">
        <v>-25</v>
      </c>
      <c r="AE3">
        <v>-30</v>
      </c>
      <c r="AF3">
        <v>-35</v>
      </c>
      <c r="AG3">
        <v>-40</v>
      </c>
      <c r="AH3">
        <v>-45</v>
      </c>
      <c r="AI3">
        <v>-50</v>
      </c>
      <c r="AJ3">
        <v>-55</v>
      </c>
      <c r="AK3">
        <v>-60</v>
      </c>
      <c r="AL3">
        <v>-65</v>
      </c>
      <c r="AM3">
        <v>-70</v>
      </c>
      <c r="AN3">
        <v>-75</v>
      </c>
      <c r="AO3">
        <v>-80</v>
      </c>
      <c r="AP3">
        <v>-85</v>
      </c>
      <c r="AQ3">
        <v>-90</v>
      </c>
      <c r="AR3">
        <v>-95</v>
      </c>
      <c r="AS3">
        <v>-100</v>
      </c>
      <c r="AT3">
        <v>-105</v>
      </c>
      <c r="AU3">
        <v>-110</v>
      </c>
    </row>
    <row r="4" spans="1:47" x14ac:dyDescent="0.25">
      <c r="A4" t="s">
        <v>2</v>
      </c>
      <c r="B4">
        <v>200</v>
      </c>
      <c r="C4">
        <v>200</v>
      </c>
      <c r="D4">
        <v>200</v>
      </c>
      <c r="E4">
        <v>200</v>
      </c>
      <c r="F4">
        <v>200</v>
      </c>
      <c r="G4">
        <v>200</v>
      </c>
      <c r="H4">
        <v>200</v>
      </c>
      <c r="I4">
        <v>200</v>
      </c>
      <c r="J4">
        <v>200</v>
      </c>
      <c r="K4">
        <v>200</v>
      </c>
      <c r="L4">
        <v>200</v>
      </c>
      <c r="M4">
        <v>200</v>
      </c>
      <c r="N4">
        <v>200</v>
      </c>
      <c r="O4">
        <v>200</v>
      </c>
      <c r="P4">
        <v>200</v>
      </c>
      <c r="Q4">
        <v>200</v>
      </c>
      <c r="R4">
        <v>200</v>
      </c>
      <c r="S4">
        <v>200</v>
      </c>
      <c r="T4">
        <v>200</v>
      </c>
      <c r="U4">
        <v>200</v>
      </c>
      <c r="V4">
        <v>200</v>
      </c>
      <c r="W4">
        <v>200</v>
      </c>
      <c r="X4">
        <v>200</v>
      </c>
      <c r="Y4">
        <v>200</v>
      </c>
      <c r="Z4">
        <v>200</v>
      </c>
      <c r="AA4">
        <v>200</v>
      </c>
      <c r="AB4">
        <v>200</v>
      </c>
      <c r="AC4">
        <v>200</v>
      </c>
      <c r="AD4">
        <v>200</v>
      </c>
      <c r="AE4">
        <v>200</v>
      </c>
      <c r="AF4">
        <v>200</v>
      </c>
      <c r="AG4">
        <v>200</v>
      </c>
      <c r="AH4">
        <v>200</v>
      </c>
      <c r="AI4">
        <v>200</v>
      </c>
      <c r="AJ4">
        <v>200</v>
      </c>
      <c r="AK4">
        <v>200</v>
      </c>
      <c r="AL4">
        <v>200</v>
      </c>
      <c r="AM4">
        <v>200</v>
      </c>
      <c r="AN4">
        <v>200</v>
      </c>
      <c r="AO4">
        <v>200</v>
      </c>
      <c r="AP4">
        <v>200</v>
      </c>
      <c r="AQ4">
        <v>200</v>
      </c>
      <c r="AR4">
        <v>200</v>
      </c>
      <c r="AS4">
        <v>200</v>
      </c>
      <c r="AT4">
        <v>200</v>
      </c>
      <c r="AU4">
        <v>200</v>
      </c>
    </row>
    <row r="5" spans="1:47" x14ac:dyDescent="0.25">
      <c r="A5" t="s">
        <v>27</v>
      </c>
      <c r="B5">
        <f t="shared" ref="B5:X5" si="0">B4-B3</f>
        <v>85</v>
      </c>
      <c r="C5">
        <f t="shared" si="0"/>
        <v>90</v>
      </c>
      <c r="D5">
        <f t="shared" si="0"/>
        <v>95</v>
      </c>
      <c r="E5">
        <f t="shared" si="0"/>
        <v>100</v>
      </c>
      <c r="F5">
        <f t="shared" si="0"/>
        <v>105</v>
      </c>
      <c r="G5">
        <f t="shared" si="0"/>
        <v>110</v>
      </c>
      <c r="H5">
        <f t="shared" si="0"/>
        <v>115</v>
      </c>
      <c r="I5">
        <f t="shared" si="0"/>
        <v>120</v>
      </c>
      <c r="J5">
        <f t="shared" si="0"/>
        <v>125</v>
      </c>
      <c r="K5">
        <f t="shared" si="0"/>
        <v>130</v>
      </c>
      <c r="L5">
        <f t="shared" si="0"/>
        <v>135</v>
      </c>
      <c r="M5">
        <f t="shared" si="0"/>
        <v>140</v>
      </c>
      <c r="N5">
        <f t="shared" si="0"/>
        <v>145</v>
      </c>
      <c r="O5">
        <f t="shared" si="0"/>
        <v>150</v>
      </c>
      <c r="P5">
        <f t="shared" si="0"/>
        <v>155</v>
      </c>
      <c r="Q5">
        <f t="shared" si="0"/>
        <v>160</v>
      </c>
      <c r="R5">
        <f t="shared" si="0"/>
        <v>165</v>
      </c>
      <c r="S5">
        <f t="shared" si="0"/>
        <v>170</v>
      </c>
      <c r="T5">
        <f t="shared" si="0"/>
        <v>175</v>
      </c>
      <c r="U5">
        <f t="shared" si="0"/>
        <v>180</v>
      </c>
      <c r="V5">
        <f t="shared" si="0"/>
        <v>185</v>
      </c>
      <c r="W5">
        <f t="shared" si="0"/>
        <v>190</v>
      </c>
      <c r="X5">
        <f t="shared" si="0"/>
        <v>195</v>
      </c>
      <c r="Y5">
        <f>Y4-Y3</f>
        <v>200</v>
      </c>
      <c r="Z5">
        <f>Z4-Z3</f>
        <v>205</v>
      </c>
      <c r="AA5">
        <f>AA4-AA3</f>
        <v>210</v>
      </c>
      <c r="AB5">
        <f t="shared" ref="AB5:AU5" si="1">AB4-AB3</f>
        <v>215</v>
      </c>
      <c r="AC5">
        <f t="shared" si="1"/>
        <v>220</v>
      </c>
      <c r="AD5">
        <f t="shared" si="1"/>
        <v>225</v>
      </c>
      <c r="AE5">
        <f t="shared" si="1"/>
        <v>230</v>
      </c>
      <c r="AF5">
        <f t="shared" si="1"/>
        <v>235</v>
      </c>
      <c r="AG5">
        <f t="shared" si="1"/>
        <v>240</v>
      </c>
      <c r="AH5">
        <f t="shared" si="1"/>
        <v>245</v>
      </c>
      <c r="AI5">
        <f t="shared" si="1"/>
        <v>250</v>
      </c>
      <c r="AJ5">
        <f t="shared" si="1"/>
        <v>255</v>
      </c>
      <c r="AK5">
        <f t="shared" si="1"/>
        <v>260</v>
      </c>
      <c r="AL5">
        <f t="shared" si="1"/>
        <v>265</v>
      </c>
      <c r="AM5">
        <f t="shared" si="1"/>
        <v>270</v>
      </c>
      <c r="AN5">
        <f t="shared" si="1"/>
        <v>275</v>
      </c>
      <c r="AO5">
        <f t="shared" si="1"/>
        <v>280</v>
      </c>
      <c r="AP5">
        <f t="shared" si="1"/>
        <v>285</v>
      </c>
      <c r="AQ5">
        <f t="shared" si="1"/>
        <v>290</v>
      </c>
      <c r="AR5">
        <f t="shared" si="1"/>
        <v>295</v>
      </c>
      <c r="AS5">
        <f t="shared" si="1"/>
        <v>300</v>
      </c>
      <c r="AT5">
        <f t="shared" si="1"/>
        <v>305</v>
      </c>
      <c r="AU5">
        <f t="shared" si="1"/>
        <v>310</v>
      </c>
    </row>
    <row r="6" spans="1:47" x14ac:dyDescent="0.25">
      <c r="A6" t="s">
        <v>51</v>
      </c>
      <c r="B6">
        <f>B5/B4</f>
        <v>0.42499999999999999</v>
      </c>
      <c r="C6">
        <f t="shared" ref="C6:AU6" si="2">C5/C4</f>
        <v>0.45</v>
      </c>
      <c r="D6">
        <f t="shared" si="2"/>
        <v>0.47499999999999998</v>
      </c>
      <c r="E6">
        <f t="shared" si="2"/>
        <v>0.5</v>
      </c>
      <c r="F6">
        <f t="shared" si="2"/>
        <v>0.52500000000000002</v>
      </c>
      <c r="G6">
        <f t="shared" si="2"/>
        <v>0.55000000000000004</v>
      </c>
      <c r="H6">
        <f t="shared" si="2"/>
        <v>0.57499999999999996</v>
      </c>
      <c r="I6">
        <f t="shared" si="2"/>
        <v>0.6</v>
      </c>
      <c r="J6">
        <f t="shared" si="2"/>
        <v>0.625</v>
      </c>
      <c r="K6">
        <f t="shared" si="2"/>
        <v>0.65</v>
      </c>
      <c r="L6">
        <f t="shared" si="2"/>
        <v>0.67500000000000004</v>
      </c>
      <c r="M6">
        <f t="shared" si="2"/>
        <v>0.7</v>
      </c>
      <c r="N6">
        <f t="shared" si="2"/>
        <v>0.72499999999999998</v>
      </c>
      <c r="O6">
        <f t="shared" si="2"/>
        <v>0.75</v>
      </c>
      <c r="P6">
        <f t="shared" si="2"/>
        <v>0.77500000000000002</v>
      </c>
      <c r="Q6">
        <f t="shared" si="2"/>
        <v>0.8</v>
      </c>
      <c r="R6">
        <f t="shared" si="2"/>
        <v>0.82499999999999996</v>
      </c>
      <c r="S6">
        <f t="shared" si="2"/>
        <v>0.85</v>
      </c>
      <c r="T6">
        <f t="shared" si="2"/>
        <v>0.875</v>
      </c>
      <c r="U6">
        <f t="shared" si="2"/>
        <v>0.9</v>
      </c>
      <c r="V6">
        <f t="shared" si="2"/>
        <v>0.92500000000000004</v>
      </c>
      <c r="W6">
        <f t="shared" si="2"/>
        <v>0.95</v>
      </c>
      <c r="X6">
        <f t="shared" si="2"/>
        <v>0.97499999999999998</v>
      </c>
      <c r="Y6">
        <f t="shared" si="2"/>
        <v>1</v>
      </c>
      <c r="Z6">
        <f t="shared" si="2"/>
        <v>1.0249999999999999</v>
      </c>
      <c r="AA6">
        <f t="shared" si="2"/>
        <v>1.05</v>
      </c>
      <c r="AB6">
        <f t="shared" si="2"/>
        <v>1.075</v>
      </c>
      <c r="AC6">
        <f t="shared" si="2"/>
        <v>1.1000000000000001</v>
      </c>
      <c r="AD6">
        <f t="shared" si="2"/>
        <v>1.125</v>
      </c>
      <c r="AE6">
        <f t="shared" si="2"/>
        <v>1.1499999999999999</v>
      </c>
      <c r="AF6">
        <f t="shared" si="2"/>
        <v>1.175</v>
      </c>
      <c r="AG6">
        <f t="shared" si="2"/>
        <v>1.2</v>
      </c>
      <c r="AH6">
        <f t="shared" si="2"/>
        <v>1.2250000000000001</v>
      </c>
      <c r="AI6">
        <f t="shared" si="2"/>
        <v>1.25</v>
      </c>
      <c r="AJ6">
        <f t="shared" si="2"/>
        <v>1.2749999999999999</v>
      </c>
      <c r="AK6">
        <f t="shared" si="2"/>
        <v>1.3</v>
      </c>
      <c r="AL6">
        <f t="shared" si="2"/>
        <v>1.325</v>
      </c>
      <c r="AM6">
        <f t="shared" si="2"/>
        <v>1.35</v>
      </c>
      <c r="AN6">
        <f t="shared" si="2"/>
        <v>1.375</v>
      </c>
      <c r="AO6">
        <f t="shared" si="2"/>
        <v>1.4</v>
      </c>
      <c r="AP6">
        <f t="shared" si="2"/>
        <v>1.425</v>
      </c>
      <c r="AQ6">
        <f t="shared" si="2"/>
        <v>1.45</v>
      </c>
      <c r="AR6">
        <f t="shared" si="2"/>
        <v>1.4750000000000001</v>
      </c>
      <c r="AS6">
        <f t="shared" si="2"/>
        <v>1.5</v>
      </c>
      <c r="AT6">
        <f t="shared" si="2"/>
        <v>1.5249999999999999</v>
      </c>
      <c r="AU6">
        <f t="shared" si="2"/>
        <v>1.55</v>
      </c>
    </row>
    <row r="7" spans="1:47" x14ac:dyDescent="0.25">
      <c r="A7" t="s">
        <v>4</v>
      </c>
      <c r="B7">
        <f>1+(B5)*ABS(B5)*$B$1+$B$2*B4^2</f>
        <v>94451</v>
      </c>
      <c r="C7">
        <f t="shared" ref="C7:AU7" si="3">1+(C5)*ABS(C5)*$B$1+$B$2*C4^2</f>
        <v>96201</v>
      </c>
      <c r="D7">
        <f t="shared" si="3"/>
        <v>98051</v>
      </c>
      <c r="E7">
        <f t="shared" si="3"/>
        <v>100001</v>
      </c>
      <c r="F7">
        <f t="shared" si="3"/>
        <v>102051</v>
      </c>
      <c r="G7">
        <f t="shared" si="3"/>
        <v>104201</v>
      </c>
      <c r="H7">
        <f t="shared" si="3"/>
        <v>106451</v>
      </c>
      <c r="I7">
        <f t="shared" si="3"/>
        <v>108801</v>
      </c>
      <c r="J7">
        <f t="shared" si="3"/>
        <v>111251</v>
      </c>
      <c r="K7">
        <f t="shared" si="3"/>
        <v>113801</v>
      </c>
      <c r="L7">
        <f t="shared" si="3"/>
        <v>116451</v>
      </c>
      <c r="M7">
        <f t="shared" si="3"/>
        <v>119201</v>
      </c>
      <c r="N7">
        <f t="shared" si="3"/>
        <v>122051</v>
      </c>
      <c r="O7">
        <f t="shared" si="3"/>
        <v>125001</v>
      </c>
      <c r="P7">
        <f t="shared" si="3"/>
        <v>128051</v>
      </c>
      <c r="Q7">
        <f t="shared" si="3"/>
        <v>131201</v>
      </c>
      <c r="R7">
        <f t="shared" si="3"/>
        <v>134451</v>
      </c>
      <c r="S7">
        <f t="shared" si="3"/>
        <v>137801</v>
      </c>
      <c r="T7">
        <f t="shared" si="3"/>
        <v>141251</v>
      </c>
      <c r="U7">
        <f t="shared" si="3"/>
        <v>144801</v>
      </c>
      <c r="V7">
        <f t="shared" si="3"/>
        <v>148451</v>
      </c>
      <c r="W7">
        <f t="shared" si="3"/>
        <v>152201</v>
      </c>
      <c r="X7">
        <f t="shared" si="3"/>
        <v>156051</v>
      </c>
      <c r="Y7">
        <f t="shared" si="3"/>
        <v>160001</v>
      </c>
      <c r="Z7">
        <f t="shared" si="3"/>
        <v>164051</v>
      </c>
      <c r="AA7">
        <f t="shared" si="3"/>
        <v>168201</v>
      </c>
      <c r="AB7">
        <f t="shared" si="3"/>
        <v>172451</v>
      </c>
      <c r="AC7">
        <f t="shared" si="3"/>
        <v>176801</v>
      </c>
      <c r="AD7">
        <f t="shared" si="3"/>
        <v>181251</v>
      </c>
      <c r="AE7">
        <f t="shared" si="3"/>
        <v>185801</v>
      </c>
      <c r="AF7">
        <f t="shared" si="3"/>
        <v>190451</v>
      </c>
      <c r="AG7">
        <f t="shared" si="3"/>
        <v>195201</v>
      </c>
      <c r="AH7">
        <f t="shared" si="3"/>
        <v>200051</v>
      </c>
      <c r="AI7">
        <f t="shared" si="3"/>
        <v>205001</v>
      </c>
      <c r="AJ7">
        <f t="shared" si="3"/>
        <v>210051</v>
      </c>
      <c r="AK7">
        <f t="shared" si="3"/>
        <v>215201</v>
      </c>
      <c r="AL7">
        <f t="shared" si="3"/>
        <v>220451</v>
      </c>
      <c r="AM7">
        <f t="shared" si="3"/>
        <v>225801</v>
      </c>
      <c r="AN7">
        <f t="shared" si="3"/>
        <v>231251</v>
      </c>
      <c r="AO7">
        <f t="shared" si="3"/>
        <v>236801</v>
      </c>
      <c r="AP7">
        <f t="shared" si="3"/>
        <v>242451</v>
      </c>
      <c r="AQ7">
        <f t="shared" si="3"/>
        <v>248201</v>
      </c>
      <c r="AR7">
        <f t="shared" si="3"/>
        <v>254051</v>
      </c>
      <c r="AS7">
        <f t="shared" si="3"/>
        <v>260001</v>
      </c>
      <c r="AT7">
        <f t="shared" si="3"/>
        <v>266051</v>
      </c>
      <c r="AU7">
        <f t="shared" si="3"/>
        <v>272201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8"/>
  <sheetViews>
    <sheetView workbookViewId="0">
      <selection activeCell="D26" sqref="D26:D27"/>
    </sheetView>
  </sheetViews>
  <sheetFormatPr defaultRowHeight="15" x14ac:dyDescent="0.25"/>
  <cols>
    <col min="1" max="1" width="24.28515625" bestFit="1" customWidth="1"/>
    <col min="2" max="5" width="7.5703125" customWidth="1"/>
    <col min="6" max="25" width="8.5703125" customWidth="1"/>
  </cols>
  <sheetData>
    <row r="2" spans="1:43" x14ac:dyDescent="0.25">
      <c r="B2" t="s">
        <v>0</v>
      </c>
    </row>
    <row r="4" spans="1:43" x14ac:dyDescent="0.25">
      <c r="A4" s="1" t="s">
        <v>89</v>
      </c>
      <c r="B4" s="1">
        <v>8000</v>
      </c>
      <c r="C4" s="1">
        <v>8200</v>
      </c>
      <c r="D4" s="1">
        <v>8400</v>
      </c>
      <c r="E4" s="1">
        <v>8600</v>
      </c>
      <c r="F4" s="1">
        <v>8800</v>
      </c>
      <c r="G4" s="1">
        <v>9000</v>
      </c>
      <c r="H4" s="1">
        <v>9200</v>
      </c>
      <c r="I4" s="1">
        <v>9400</v>
      </c>
      <c r="J4" s="1">
        <v>9600</v>
      </c>
      <c r="K4" s="1">
        <v>9800</v>
      </c>
      <c r="L4" s="1">
        <v>10000</v>
      </c>
      <c r="M4" s="1">
        <v>10200</v>
      </c>
      <c r="N4" s="1">
        <v>10400</v>
      </c>
      <c r="O4" s="1">
        <v>10600</v>
      </c>
      <c r="P4" s="1">
        <v>10800</v>
      </c>
      <c r="Q4" s="1">
        <v>11000</v>
      </c>
      <c r="R4" s="1">
        <v>11200</v>
      </c>
      <c r="S4" s="1">
        <v>11400</v>
      </c>
      <c r="T4" s="1">
        <v>11600</v>
      </c>
      <c r="U4" s="1">
        <v>11800</v>
      </c>
      <c r="V4" s="1">
        <v>12000</v>
      </c>
      <c r="W4" s="1"/>
      <c r="X4" s="1"/>
      <c r="Y4" s="1"/>
      <c r="AQ4">
        <v>24000</v>
      </c>
    </row>
    <row r="5" spans="1:43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91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U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ref="V14" si="1">0.265*SQRT(V5)</f>
        <v>1.6760071598892412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>B4/(((B13)^2)*(B14^(4/3)))</f>
        <v>3.2803441224319299</v>
      </c>
      <c r="C15" s="1">
        <f t="shared" ref="C15:U15" si="2">C4/(((C13)^2)*(C14^(4/3)))</f>
        <v>3.3623527254927281</v>
      </c>
      <c r="D15" s="1">
        <f t="shared" si="2"/>
        <v>3.4443613285535264</v>
      </c>
      <c r="E15" s="1">
        <f t="shared" si="2"/>
        <v>3.5263699316143247</v>
      </c>
      <c r="F15" s="1">
        <f t="shared" si="2"/>
        <v>3.6083785346751229</v>
      </c>
      <c r="G15" s="1">
        <f t="shared" si="2"/>
        <v>3.6903871377359212</v>
      </c>
      <c r="H15" s="1">
        <f t="shared" si="2"/>
        <v>3.7723957407967195</v>
      </c>
      <c r="I15" s="1">
        <f t="shared" si="2"/>
        <v>3.8544043438575177</v>
      </c>
      <c r="J15" s="1">
        <f t="shared" si="2"/>
        <v>3.936412946918316</v>
      </c>
      <c r="K15" s="1">
        <f t="shared" si="2"/>
        <v>4.0184215499791138</v>
      </c>
      <c r="L15" s="1">
        <f t="shared" si="2"/>
        <v>4.1004301530399125</v>
      </c>
      <c r="M15" s="1">
        <f t="shared" si="2"/>
        <v>4.1824387561007104</v>
      </c>
      <c r="N15" s="1">
        <f t="shared" si="2"/>
        <v>4.2644473591615091</v>
      </c>
      <c r="O15" s="1">
        <f t="shared" si="2"/>
        <v>4.3464559622223069</v>
      </c>
      <c r="P15" s="1">
        <f t="shared" si="2"/>
        <v>4.4284645652831056</v>
      </c>
      <c r="Q15" s="1">
        <f t="shared" si="2"/>
        <v>4.5104731683439034</v>
      </c>
      <c r="R15" s="1">
        <f t="shared" si="2"/>
        <v>4.5924817714047022</v>
      </c>
      <c r="S15" s="1">
        <f t="shared" si="2"/>
        <v>4.6744903744655</v>
      </c>
      <c r="T15" s="1">
        <f t="shared" si="2"/>
        <v>4.7564989775262987</v>
      </c>
      <c r="U15" s="1">
        <f t="shared" si="2"/>
        <v>4.8385075805870965</v>
      </c>
      <c r="V15" s="1">
        <f t="shared" ref="V15" si="3">V4/(((V13)^2)*(V14^(4/3)))</f>
        <v>4.9205161836478952</v>
      </c>
      <c r="W15" s="1"/>
      <c r="X15" s="1"/>
      <c r="Y15" s="1"/>
      <c r="AQ15">
        <f>AQ4/((($B$13)^2)*($B$14^(4/3)))</f>
        <v>9.8410323672957905</v>
      </c>
    </row>
    <row r="16" spans="1:43" x14ac:dyDescent="0.25">
      <c r="A16" s="1" t="s">
        <v>5</v>
      </c>
      <c r="B16" s="1">
        <f>B9/B5</f>
        <v>1.25</v>
      </c>
      <c r="C16" s="1">
        <f t="shared" ref="C16:U16" si="4">C9/C5</f>
        <v>1.25</v>
      </c>
      <c r="D16" s="1">
        <f t="shared" si="4"/>
        <v>1.25</v>
      </c>
      <c r="E16" s="1">
        <f t="shared" si="4"/>
        <v>1.25</v>
      </c>
      <c r="F16" s="1">
        <f t="shared" si="4"/>
        <v>1.25</v>
      </c>
      <c r="G16" s="1">
        <f t="shared" si="4"/>
        <v>1.25</v>
      </c>
      <c r="H16" s="1">
        <f t="shared" si="4"/>
        <v>1.25</v>
      </c>
      <c r="I16" s="1">
        <f t="shared" si="4"/>
        <v>1.25</v>
      </c>
      <c r="J16" s="1">
        <f t="shared" si="4"/>
        <v>1.25</v>
      </c>
      <c r="K16" s="1">
        <f t="shared" si="4"/>
        <v>1.25</v>
      </c>
      <c r="L16" s="1">
        <f t="shared" si="4"/>
        <v>1.25</v>
      </c>
      <c r="M16" s="1">
        <f t="shared" si="4"/>
        <v>1.25</v>
      </c>
      <c r="N16" s="1">
        <f t="shared" si="4"/>
        <v>1.25</v>
      </c>
      <c r="O16" s="1">
        <f t="shared" si="4"/>
        <v>1.25</v>
      </c>
      <c r="P16" s="1">
        <f t="shared" si="4"/>
        <v>1.25</v>
      </c>
      <c r="Q16" s="1">
        <f t="shared" si="4"/>
        <v>1.25</v>
      </c>
      <c r="R16" s="1">
        <f t="shared" si="4"/>
        <v>1.25</v>
      </c>
      <c r="S16" s="1">
        <f t="shared" si="4"/>
        <v>1.25</v>
      </c>
      <c r="T16" s="1">
        <f t="shared" si="4"/>
        <v>1.25</v>
      </c>
      <c r="U16" s="1">
        <f t="shared" si="4"/>
        <v>1.25</v>
      </c>
      <c r="V16" s="1">
        <f t="shared" ref="V16" si="5">V9/V5</f>
        <v>1.25</v>
      </c>
      <c r="W16" s="1"/>
      <c r="X16" s="1"/>
      <c r="Y16" s="1"/>
      <c r="AQ16">
        <f>$B$9/$B$5</f>
        <v>1.25</v>
      </c>
    </row>
    <row r="17" spans="1:43" x14ac:dyDescent="0.25">
      <c r="A17" s="1" t="s">
        <v>16</v>
      </c>
      <c r="B17" s="1">
        <f>B16^2</f>
        <v>1.5625</v>
      </c>
      <c r="C17" s="1">
        <f t="shared" ref="C17:U17" si="6">C16^2</f>
        <v>1.5625</v>
      </c>
      <c r="D17" s="1">
        <f t="shared" si="6"/>
        <v>1.5625</v>
      </c>
      <c r="E17" s="1">
        <f t="shared" si="6"/>
        <v>1.5625</v>
      </c>
      <c r="F17" s="1">
        <f t="shared" si="6"/>
        <v>1.5625</v>
      </c>
      <c r="G17" s="1">
        <f t="shared" si="6"/>
        <v>1.5625</v>
      </c>
      <c r="H17" s="1">
        <f t="shared" si="6"/>
        <v>1.5625</v>
      </c>
      <c r="I17" s="1">
        <f t="shared" si="6"/>
        <v>1.5625</v>
      </c>
      <c r="J17" s="1">
        <f t="shared" si="6"/>
        <v>1.5625</v>
      </c>
      <c r="K17" s="1">
        <f t="shared" si="6"/>
        <v>1.5625</v>
      </c>
      <c r="L17" s="1">
        <f t="shared" si="6"/>
        <v>1.5625</v>
      </c>
      <c r="M17" s="1">
        <f t="shared" si="6"/>
        <v>1.5625</v>
      </c>
      <c r="N17" s="1">
        <f t="shared" si="6"/>
        <v>1.5625</v>
      </c>
      <c r="O17" s="1">
        <f t="shared" si="6"/>
        <v>1.5625</v>
      </c>
      <c r="P17" s="1">
        <f t="shared" si="6"/>
        <v>1.5625</v>
      </c>
      <c r="Q17" s="1">
        <f t="shared" si="6"/>
        <v>1.5625</v>
      </c>
      <c r="R17" s="1">
        <f t="shared" si="6"/>
        <v>1.5625</v>
      </c>
      <c r="S17" s="1">
        <f t="shared" si="6"/>
        <v>1.5625</v>
      </c>
      <c r="T17" s="1">
        <f t="shared" si="6"/>
        <v>1.5625</v>
      </c>
      <c r="U17" s="1">
        <f t="shared" si="6"/>
        <v>1.5625</v>
      </c>
      <c r="V17" s="1">
        <f t="shared" ref="V17" si="7">V16^2</f>
        <v>1.5625</v>
      </c>
      <c r="W17" s="1"/>
      <c r="X17" s="1"/>
      <c r="Y17" s="1"/>
      <c r="AQ17">
        <f t="shared" ref="AQ17" si="8">AQ16^2</f>
        <v>1.5625</v>
      </c>
    </row>
    <row r="18" spans="1:43" x14ac:dyDescent="0.25">
      <c r="A18" s="1" t="s">
        <v>6</v>
      </c>
      <c r="B18" s="1">
        <f>B15*B17</f>
        <v>5.1255376912998907</v>
      </c>
      <c r="C18" s="1">
        <f t="shared" ref="C18:U18" si="9">C15*C17</f>
        <v>5.2536761335823874</v>
      </c>
      <c r="D18" s="1">
        <f t="shared" si="9"/>
        <v>5.381814575864885</v>
      </c>
      <c r="E18" s="1">
        <f t="shared" si="9"/>
        <v>5.5099530181473826</v>
      </c>
      <c r="F18" s="1">
        <f t="shared" si="9"/>
        <v>5.6380914604298793</v>
      </c>
      <c r="G18" s="1">
        <f t="shared" si="9"/>
        <v>5.7662299027123769</v>
      </c>
      <c r="H18" s="1">
        <f t="shared" si="9"/>
        <v>5.8943683449948745</v>
      </c>
      <c r="I18" s="1">
        <f t="shared" si="9"/>
        <v>6.0225067872773712</v>
      </c>
      <c r="J18" s="1">
        <f t="shared" si="9"/>
        <v>6.1506452295598688</v>
      </c>
      <c r="K18" s="1">
        <f t="shared" si="9"/>
        <v>6.2787836718423655</v>
      </c>
      <c r="L18" s="1">
        <f t="shared" si="9"/>
        <v>6.4069221141248631</v>
      </c>
      <c r="M18" s="1">
        <f t="shared" si="9"/>
        <v>6.5350605564073598</v>
      </c>
      <c r="N18" s="1">
        <f t="shared" si="9"/>
        <v>6.6631989986898583</v>
      </c>
      <c r="O18" s="1">
        <f t="shared" si="9"/>
        <v>6.7913374409723541</v>
      </c>
      <c r="P18" s="1">
        <f t="shared" si="9"/>
        <v>6.9194758832548526</v>
      </c>
      <c r="Q18" s="1">
        <f t="shared" si="9"/>
        <v>7.0476143255373493</v>
      </c>
      <c r="R18" s="1">
        <f t="shared" si="9"/>
        <v>7.1757527678198469</v>
      </c>
      <c r="S18" s="1">
        <f t="shared" si="9"/>
        <v>7.3038912101023437</v>
      </c>
      <c r="T18" s="1">
        <f t="shared" si="9"/>
        <v>7.4320296523848413</v>
      </c>
      <c r="U18" s="1">
        <f t="shared" si="9"/>
        <v>7.560168094667338</v>
      </c>
      <c r="V18" s="1">
        <f t="shared" ref="V18" si="10">V15*V17</f>
        <v>7.6883065369498365</v>
      </c>
      <c r="W18" s="1"/>
      <c r="X18" s="1"/>
      <c r="Y18" s="1"/>
      <c r="AQ18">
        <f>AQ15*AQ17</f>
        <v>15.376613073899673</v>
      </c>
    </row>
    <row r="19" spans="1:43" x14ac:dyDescent="0.25">
      <c r="A19" s="1" t="s">
        <v>7</v>
      </c>
      <c r="B19" s="1">
        <f t="shared" ref="B19:U19" si="11">B9</f>
        <v>50</v>
      </c>
      <c r="C19" s="1">
        <f t="shared" si="11"/>
        <v>50</v>
      </c>
      <c r="D19" s="1">
        <f t="shared" si="11"/>
        <v>50</v>
      </c>
      <c r="E19" s="1">
        <f t="shared" si="11"/>
        <v>50</v>
      </c>
      <c r="F19" s="1">
        <f t="shared" si="11"/>
        <v>50</v>
      </c>
      <c r="G19" s="1">
        <f t="shared" si="11"/>
        <v>50</v>
      </c>
      <c r="H19" s="1">
        <f t="shared" si="11"/>
        <v>50</v>
      </c>
      <c r="I19" s="1">
        <f t="shared" si="11"/>
        <v>50</v>
      </c>
      <c r="J19" s="1">
        <f t="shared" si="11"/>
        <v>50</v>
      </c>
      <c r="K19" s="1">
        <f t="shared" si="11"/>
        <v>50</v>
      </c>
      <c r="L19" s="1">
        <f t="shared" si="11"/>
        <v>50</v>
      </c>
      <c r="M19" s="1">
        <f t="shared" si="11"/>
        <v>50</v>
      </c>
      <c r="N19" s="1">
        <f t="shared" si="11"/>
        <v>50</v>
      </c>
      <c r="O19" s="1">
        <f t="shared" si="11"/>
        <v>50</v>
      </c>
      <c r="P19" s="1">
        <f t="shared" si="11"/>
        <v>50</v>
      </c>
      <c r="Q19" s="1">
        <f t="shared" si="11"/>
        <v>50</v>
      </c>
      <c r="R19" s="1">
        <f t="shared" si="11"/>
        <v>50</v>
      </c>
      <c r="S19" s="1">
        <f t="shared" si="11"/>
        <v>50</v>
      </c>
      <c r="T19" s="1">
        <f t="shared" si="11"/>
        <v>50</v>
      </c>
      <c r="U19" s="1">
        <f t="shared" si="11"/>
        <v>50</v>
      </c>
      <c r="V19" s="1">
        <f t="shared" ref="V19" si="12">V9</f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U23" si="13">B5*B4</f>
        <v>320000</v>
      </c>
      <c r="C23" s="1">
        <f t="shared" si="13"/>
        <v>328000</v>
      </c>
      <c r="D23" s="1">
        <f t="shared" si="13"/>
        <v>336000</v>
      </c>
      <c r="E23" s="1">
        <f t="shared" si="13"/>
        <v>344000</v>
      </c>
      <c r="F23" s="1">
        <f t="shared" si="13"/>
        <v>352000</v>
      </c>
      <c r="G23" s="1">
        <f t="shared" si="13"/>
        <v>360000</v>
      </c>
      <c r="H23" s="1">
        <f t="shared" si="13"/>
        <v>368000</v>
      </c>
      <c r="I23" s="1">
        <f t="shared" si="13"/>
        <v>376000</v>
      </c>
      <c r="J23" s="1">
        <f t="shared" si="13"/>
        <v>384000</v>
      </c>
      <c r="K23" s="1">
        <f t="shared" si="13"/>
        <v>392000</v>
      </c>
      <c r="L23" s="1">
        <f t="shared" si="13"/>
        <v>400000</v>
      </c>
      <c r="M23" s="1">
        <f t="shared" si="13"/>
        <v>408000</v>
      </c>
      <c r="N23" s="1">
        <f t="shared" si="13"/>
        <v>416000</v>
      </c>
      <c r="O23" s="1">
        <f t="shared" si="13"/>
        <v>424000</v>
      </c>
      <c r="P23" s="1">
        <f t="shared" si="13"/>
        <v>432000</v>
      </c>
      <c r="Q23" s="1">
        <f t="shared" si="13"/>
        <v>440000</v>
      </c>
      <c r="R23" s="1">
        <f t="shared" si="13"/>
        <v>448000</v>
      </c>
      <c r="S23" s="1">
        <f t="shared" si="13"/>
        <v>456000</v>
      </c>
      <c r="T23" s="1">
        <f t="shared" si="13"/>
        <v>464000</v>
      </c>
      <c r="U23" s="1">
        <f t="shared" si="13"/>
        <v>472000</v>
      </c>
      <c r="V23" s="1">
        <f t="shared" ref="V23" si="14">V5*V4</f>
        <v>480000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 t="shared" ref="B24:U24" si="15">B18/B17</f>
        <v>3.2803441224319299</v>
      </c>
      <c r="C24" s="1">
        <f t="shared" si="15"/>
        <v>3.3623527254927281</v>
      </c>
      <c r="D24" s="1">
        <f t="shared" si="15"/>
        <v>3.4443613285535264</v>
      </c>
      <c r="E24" s="1">
        <f t="shared" si="15"/>
        <v>3.5263699316143247</v>
      </c>
      <c r="F24" s="1">
        <f t="shared" si="15"/>
        <v>3.6083785346751229</v>
      </c>
      <c r="G24" s="1">
        <f t="shared" si="15"/>
        <v>3.6903871377359212</v>
      </c>
      <c r="H24" s="1">
        <f t="shared" si="15"/>
        <v>3.7723957407967195</v>
      </c>
      <c r="I24" s="1">
        <f t="shared" si="15"/>
        <v>3.8544043438575177</v>
      </c>
      <c r="J24" s="1">
        <f t="shared" si="15"/>
        <v>3.936412946918316</v>
      </c>
      <c r="K24" s="1">
        <f t="shared" si="15"/>
        <v>4.0184215499791138</v>
      </c>
      <c r="L24" s="1">
        <f t="shared" si="15"/>
        <v>4.1004301530399125</v>
      </c>
      <c r="M24" s="1">
        <f t="shared" si="15"/>
        <v>4.1824387561007104</v>
      </c>
      <c r="N24" s="1">
        <f t="shared" si="15"/>
        <v>4.2644473591615091</v>
      </c>
      <c r="O24" s="1">
        <f t="shared" si="15"/>
        <v>4.3464559622223069</v>
      </c>
      <c r="P24" s="1">
        <f t="shared" si="15"/>
        <v>4.4284645652831056</v>
      </c>
      <c r="Q24" s="1">
        <f t="shared" si="15"/>
        <v>4.5104731683439034</v>
      </c>
      <c r="R24" s="1">
        <f t="shared" si="15"/>
        <v>4.5924817714047022</v>
      </c>
      <c r="S24" s="1">
        <f t="shared" si="15"/>
        <v>4.6744903744655</v>
      </c>
      <c r="T24" s="1">
        <f t="shared" si="15"/>
        <v>4.7564989775262987</v>
      </c>
      <c r="U24" s="1">
        <f t="shared" si="15"/>
        <v>4.8385075805870965</v>
      </c>
      <c r="V24" s="1">
        <f t="shared" ref="V24" si="16">V18/V17</f>
        <v>4.9205161836478952</v>
      </c>
      <c r="W24" s="1"/>
      <c r="X24" s="1"/>
      <c r="Y24" s="1"/>
      <c r="AQ24">
        <f>AQ18/AQ17</f>
        <v>9.8410323672957905</v>
      </c>
    </row>
    <row r="25" spans="1:43" x14ac:dyDescent="0.25">
      <c r="A25" s="1" t="s">
        <v>19</v>
      </c>
      <c r="B25" s="1">
        <f>B8-B18</f>
        <v>394.87446230870012</v>
      </c>
      <c r="C25" s="1">
        <f t="shared" ref="C25:U25" si="17">C8-C18</f>
        <v>394.74632386641764</v>
      </c>
      <c r="D25" s="1">
        <f t="shared" si="17"/>
        <v>394.61818542413511</v>
      </c>
      <c r="E25" s="1">
        <f t="shared" si="17"/>
        <v>394.49004698185263</v>
      </c>
      <c r="F25" s="1">
        <f t="shared" si="17"/>
        <v>394.36190853957009</v>
      </c>
      <c r="G25" s="1">
        <f t="shared" si="17"/>
        <v>394.23377009728762</v>
      </c>
      <c r="H25" s="1">
        <f t="shared" si="17"/>
        <v>394.10563165500514</v>
      </c>
      <c r="I25" s="1">
        <f t="shared" si="17"/>
        <v>393.97749321272261</v>
      </c>
      <c r="J25" s="1">
        <f t="shared" si="17"/>
        <v>393.84935477044013</v>
      </c>
      <c r="K25" s="1">
        <f t="shared" si="17"/>
        <v>393.72121632815765</v>
      </c>
      <c r="L25" s="1">
        <f t="shared" si="17"/>
        <v>393.59307788587512</v>
      </c>
      <c r="M25" s="1">
        <f t="shared" si="17"/>
        <v>393.46493944359264</v>
      </c>
      <c r="N25" s="1">
        <f t="shared" si="17"/>
        <v>393.33680100131016</v>
      </c>
      <c r="O25" s="1">
        <f t="shared" si="17"/>
        <v>393.20866255902763</v>
      </c>
      <c r="P25" s="1">
        <f t="shared" si="17"/>
        <v>393.08052411674515</v>
      </c>
      <c r="Q25" s="1">
        <f t="shared" si="17"/>
        <v>392.95238567446268</v>
      </c>
      <c r="R25" s="1">
        <f t="shared" si="17"/>
        <v>392.82424723218014</v>
      </c>
      <c r="S25" s="1">
        <f t="shared" si="17"/>
        <v>392.69610878989766</v>
      </c>
      <c r="T25" s="1">
        <f t="shared" si="17"/>
        <v>392.56797034761519</v>
      </c>
      <c r="U25" s="1">
        <f t="shared" si="17"/>
        <v>392.43983190533265</v>
      </c>
      <c r="V25" s="1">
        <f t="shared" ref="V25" si="18">V8-V18</f>
        <v>392.31169346305018</v>
      </c>
      <c r="W25" s="1"/>
      <c r="X25" s="1"/>
      <c r="Y25" s="1"/>
      <c r="AQ25">
        <f>AQ8-AQ18</f>
        <v>584.62338692610035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U26" si="19">1+((C19/C20)*(C22/C21))</f>
        <v>1</v>
      </c>
      <c r="D26" s="1">
        <f t="shared" si="19"/>
        <v>1</v>
      </c>
      <c r="E26" s="1">
        <f t="shared" si="19"/>
        <v>1</v>
      </c>
      <c r="F26" s="1">
        <f t="shared" si="19"/>
        <v>1</v>
      </c>
      <c r="G26" s="1">
        <f t="shared" si="19"/>
        <v>1</v>
      </c>
      <c r="H26" s="1">
        <f t="shared" si="19"/>
        <v>1</v>
      </c>
      <c r="I26" s="1">
        <f t="shared" si="19"/>
        <v>1</v>
      </c>
      <c r="J26" s="1">
        <f t="shared" si="19"/>
        <v>1</v>
      </c>
      <c r="K26" s="1">
        <f t="shared" si="19"/>
        <v>1</v>
      </c>
      <c r="L26" s="1">
        <f t="shared" si="19"/>
        <v>1</v>
      </c>
      <c r="M26" s="1">
        <f t="shared" si="19"/>
        <v>1</v>
      </c>
      <c r="N26" s="1">
        <f t="shared" si="19"/>
        <v>1</v>
      </c>
      <c r="O26" s="1">
        <f t="shared" si="19"/>
        <v>1</v>
      </c>
      <c r="P26" s="1">
        <f t="shared" si="19"/>
        <v>1</v>
      </c>
      <c r="Q26" s="1">
        <f t="shared" si="19"/>
        <v>1</v>
      </c>
      <c r="R26" s="1">
        <f t="shared" si="19"/>
        <v>1</v>
      </c>
      <c r="S26" s="1">
        <f t="shared" si="19"/>
        <v>1</v>
      </c>
      <c r="T26" s="1">
        <f t="shared" si="19"/>
        <v>1</v>
      </c>
      <c r="U26" s="1">
        <f t="shared" si="19"/>
        <v>1</v>
      </c>
      <c r="V26" s="1">
        <f t="shared" ref="V26" si="20">1+((V19/V20)*(V22/V21))</f>
        <v>1</v>
      </c>
      <c r="W26" s="1"/>
      <c r="X26" s="1"/>
      <c r="Y26" s="1"/>
      <c r="AQ26">
        <f t="shared" ref="AQ26" si="21">1+((AQ19/AQ20)*(AQ22/AQ21))</f>
        <v>1.9578947368421051</v>
      </c>
    </row>
    <row r="27" spans="1:43" x14ac:dyDescent="0.25">
      <c r="A27" s="1" t="s">
        <v>21</v>
      </c>
      <c r="B27" s="1">
        <f t="shared" ref="B27:U27" si="22">2*B17/B10</f>
        <v>0.15927624872578999</v>
      </c>
      <c r="C27" s="1">
        <f t="shared" si="22"/>
        <v>0.15927624872578999</v>
      </c>
      <c r="D27" s="1">
        <f t="shared" si="22"/>
        <v>0.15927624872578999</v>
      </c>
      <c r="E27" s="1">
        <f t="shared" si="22"/>
        <v>0.15927624872578999</v>
      </c>
      <c r="F27" s="1">
        <f t="shared" si="22"/>
        <v>0.15927624872578999</v>
      </c>
      <c r="G27" s="1">
        <f t="shared" si="22"/>
        <v>0.15927624872578999</v>
      </c>
      <c r="H27" s="1">
        <f t="shared" si="22"/>
        <v>0.15927624872578999</v>
      </c>
      <c r="I27" s="1">
        <f t="shared" si="22"/>
        <v>0.15927624872578999</v>
      </c>
      <c r="J27" s="1">
        <f t="shared" si="22"/>
        <v>0.15927624872578999</v>
      </c>
      <c r="K27" s="1">
        <f t="shared" si="22"/>
        <v>0.15927624872578999</v>
      </c>
      <c r="L27" s="1">
        <f t="shared" si="22"/>
        <v>0.15927624872578999</v>
      </c>
      <c r="M27" s="1">
        <f t="shared" si="22"/>
        <v>0.15927624872578999</v>
      </c>
      <c r="N27" s="1">
        <f t="shared" si="22"/>
        <v>0.15927624872578999</v>
      </c>
      <c r="O27" s="1">
        <f t="shared" si="22"/>
        <v>0.15927624872578999</v>
      </c>
      <c r="P27" s="1">
        <f t="shared" si="22"/>
        <v>0.15927624872578999</v>
      </c>
      <c r="Q27" s="1">
        <f t="shared" si="22"/>
        <v>0.15927624872578999</v>
      </c>
      <c r="R27" s="1">
        <f t="shared" si="22"/>
        <v>0.15927624872578999</v>
      </c>
      <c r="S27" s="1">
        <f t="shared" si="22"/>
        <v>0.15927624872578999</v>
      </c>
      <c r="T27" s="1">
        <f t="shared" si="22"/>
        <v>0.15927624872578999</v>
      </c>
      <c r="U27" s="1">
        <f t="shared" si="22"/>
        <v>0.15927624872578999</v>
      </c>
      <c r="V27" s="1">
        <f t="shared" ref="V27" si="23">2*V17/V10</f>
        <v>0.15927624872578999</v>
      </c>
      <c r="W27" s="1"/>
      <c r="X27" s="1"/>
      <c r="Y27" s="1"/>
      <c r="AQ27">
        <f>2*AQ17/AQ10</f>
        <v>0.15927624872578999</v>
      </c>
    </row>
    <row r="28" spans="1:43" s="11" customFormat="1" x14ac:dyDescent="0.25">
      <c r="A28" s="10" t="s">
        <v>93</v>
      </c>
      <c r="B28" s="14">
        <f t="shared" ref="B28:U28" si="24">B23/(B27+(B10*(B24+(1/B10)))*(B25+0.5*B27)*B26)</f>
        <v>12.396134830241127</v>
      </c>
      <c r="C28" s="10">
        <f t="shared" si="24"/>
        <v>12.404788778993595</v>
      </c>
      <c r="D28" s="10">
        <f t="shared" si="24"/>
        <v>12.413230976032576</v>
      </c>
      <c r="E28" s="10">
        <f t="shared" si="24"/>
        <v>12.421476169154326</v>
      </c>
      <c r="F28" s="10">
        <f t="shared" si="24"/>
        <v>12.429537784362452</v>
      </c>
      <c r="G28" s="10">
        <f t="shared" si="24"/>
        <v>12.437428070732567</v>
      </c>
      <c r="H28" s="10">
        <f t="shared" si="24"/>
        <v>12.445158226633609</v>
      </c>
      <c r="I28" s="10">
        <f t="shared" si="24"/>
        <v>12.452738510046133</v>
      </c>
      <c r="J28" s="10">
        <f t="shared" si="24"/>
        <v>12.46017833526715</v>
      </c>
      <c r="K28" s="10">
        <f t="shared" si="24"/>
        <v>12.467486357921974</v>
      </c>
      <c r="L28" s="14">
        <f t="shared" si="24"/>
        <v>12.474670549899876</v>
      </c>
      <c r="M28" s="10">
        <f t="shared" si="24"/>
        <v>12.48173826558004</v>
      </c>
      <c r="N28" s="10">
        <f t="shared" si="24"/>
        <v>12.488696300506263</v>
      </c>
      <c r="O28" s="10">
        <f t="shared" si="24"/>
        <v>12.495550943496353</v>
      </c>
      <c r="P28" s="10">
        <f t="shared" si="24"/>
        <v>12.502308023027394</v>
      </c>
      <c r="Q28" s="10">
        <f t="shared" si="24"/>
        <v>12.508972948617469</v>
      </c>
      <c r="R28" s="10">
        <f t="shared" si="24"/>
        <v>12.51555074782223</v>
      </c>
      <c r="S28" s="10">
        <f t="shared" si="24"/>
        <v>12.522046099379166</v>
      </c>
      <c r="T28" s="10">
        <f t="shared" si="24"/>
        <v>12.528463362959489</v>
      </c>
      <c r="U28" s="10">
        <f t="shared" si="24"/>
        <v>12.534806605925981</v>
      </c>
      <c r="V28" s="10">
        <f t="shared" ref="V28" si="25">V23/(V27+(V10*(V24+(1/V10)))*(V25+0.5*V27)*V26)</f>
        <v>12.541079627442482</v>
      </c>
      <c r="W28" s="21">
        <f>(V28-L28)/L28</f>
        <v>5.3235135370479497E-3</v>
      </c>
      <c r="X28" s="21">
        <f>(B28-L28)/L28</f>
        <v>-6.2956147294310231E-3</v>
      </c>
      <c r="Y28" s="10"/>
      <c r="AQ28" s="11">
        <f>AQ23/(AQ10*AQ24*AQ25)</f>
        <v>4.2523146190257171</v>
      </c>
    </row>
    <row r="29" spans="1:43" s="11" customFormat="1" x14ac:dyDescent="0.25">
      <c r="A29" s="10" t="s">
        <v>96</v>
      </c>
      <c r="B29" s="10">
        <f t="shared" ref="B29:U29" si="26">B23/(B10*B24*B25)</f>
        <v>12.591356555779027</v>
      </c>
      <c r="C29" s="10">
        <f t="shared" si="26"/>
        <v>12.595443830866172</v>
      </c>
      <c r="D29" s="10">
        <f t="shared" si="26"/>
        <v>12.599533760352339</v>
      </c>
      <c r="E29" s="10">
        <f t="shared" si="26"/>
        <v>12.603626346824138</v>
      </c>
      <c r="F29" s="10">
        <f t="shared" si="26"/>
        <v>12.607721592871542</v>
      </c>
      <c r="G29" s="10">
        <f t="shared" si="26"/>
        <v>12.611819501087885</v>
      </c>
      <c r="H29" s="10">
        <f t="shared" si="26"/>
        <v>12.615920074069882</v>
      </c>
      <c r="I29" s="10">
        <f t="shared" si="26"/>
        <v>12.620023314417622</v>
      </c>
      <c r="J29" s="10">
        <f t="shared" si="26"/>
        <v>12.624129224734578</v>
      </c>
      <c r="K29" s="10">
        <f t="shared" si="26"/>
        <v>12.628237807627613</v>
      </c>
      <c r="L29" s="14">
        <f t="shared" si="26"/>
        <v>12.632349065706981</v>
      </c>
      <c r="M29" s="10">
        <f t="shared" si="26"/>
        <v>12.636463001586344</v>
      </c>
      <c r="N29" s="10">
        <f t="shared" si="26"/>
        <v>12.640579617882764</v>
      </c>
      <c r="O29" s="10">
        <f t="shared" si="26"/>
        <v>12.644698917216715</v>
      </c>
      <c r="P29" s="10">
        <f t="shared" si="26"/>
        <v>12.648820902212091</v>
      </c>
      <c r="Q29" s="10">
        <f t="shared" si="26"/>
        <v>12.652945575496203</v>
      </c>
      <c r="R29" s="10">
        <f t="shared" si="26"/>
        <v>12.657072939699797</v>
      </c>
      <c r="S29" s="10">
        <f t="shared" si="26"/>
        <v>12.661202997457043</v>
      </c>
      <c r="T29" s="10">
        <f t="shared" si="26"/>
        <v>12.665335751405562</v>
      </c>
      <c r="U29" s="10">
        <f t="shared" si="26"/>
        <v>12.669471204186417</v>
      </c>
      <c r="V29" s="10">
        <f t="shared" ref="V29" si="27">V23/(V10*V24*V25)</f>
        <v>12.673609358444111</v>
      </c>
      <c r="W29" s="21">
        <f>(V29-L29)/L29</f>
        <v>3.2662407065000443E-3</v>
      </c>
      <c r="X29" s="21">
        <f>(B29-L29)/L29</f>
        <v>-3.2450425265112123E-3</v>
      </c>
      <c r="Y29" s="10"/>
    </row>
    <row r="30" spans="1:43" s="11" customFormat="1" x14ac:dyDescent="0.25">
      <c r="A30" s="10" t="s">
        <v>97</v>
      </c>
      <c r="B30" s="10">
        <f>B29*1.5</f>
        <v>18.88703483366854</v>
      </c>
      <c r="C30" s="10">
        <f t="shared" ref="C30:U30" si="28">C29*1.5</f>
        <v>18.893165746299257</v>
      </c>
      <c r="D30" s="10">
        <f t="shared" si="28"/>
        <v>18.899300640528509</v>
      </c>
      <c r="E30" s="10">
        <f t="shared" si="28"/>
        <v>18.905439520236207</v>
      </c>
      <c r="F30" s="10">
        <f t="shared" si="28"/>
        <v>18.911582389307313</v>
      </c>
      <c r="G30" s="10">
        <f t="shared" si="28"/>
        <v>18.917729251631826</v>
      </c>
      <c r="H30" s="10">
        <f t="shared" si="28"/>
        <v>18.923880111104822</v>
      </c>
      <c r="I30" s="10">
        <f t="shared" si="28"/>
        <v>18.930034971626434</v>
      </c>
      <c r="J30" s="10">
        <f t="shared" si="28"/>
        <v>18.936193837101868</v>
      </c>
      <c r="K30" s="10">
        <f t="shared" si="28"/>
        <v>18.94235671144142</v>
      </c>
      <c r="L30" s="14">
        <f t="shared" si="28"/>
        <v>18.94852359856047</v>
      </c>
      <c r="M30" s="10">
        <f t="shared" si="28"/>
        <v>18.954694502379517</v>
      </c>
      <c r="N30" s="10">
        <f t="shared" si="28"/>
        <v>18.960869426824146</v>
      </c>
      <c r="O30" s="10">
        <f t="shared" si="28"/>
        <v>18.967048375825073</v>
      </c>
      <c r="P30" s="10">
        <f t="shared" si="28"/>
        <v>18.973231353318134</v>
      </c>
      <c r="Q30" s="10">
        <f t="shared" si="28"/>
        <v>18.979418363244303</v>
      </c>
      <c r="R30" s="10">
        <f t="shared" si="28"/>
        <v>18.985609409549696</v>
      </c>
      <c r="S30" s="10">
        <f t="shared" si="28"/>
        <v>18.991804496185566</v>
      </c>
      <c r="T30" s="10">
        <f t="shared" si="28"/>
        <v>18.998003627108343</v>
      </c>
      <c r="U30" s="10">
        <f t="shared" si="28"/>
        <v>19.004206806279626</v>
      </c>
      <c r="V30" s="10">
        <f t="shared" ref="V30" si="29">V29*1.5</f>
        <v>19.010414037666166</v>
      </c>
      <c r="W30" s="21">
        <f>(V30-L30)/L30</f>
        <v>3.2662407065000912E-3</v>
      </c>
      <c r="X30" s="21">
        <f>(B30-L30)/L30</f>
        <v>-3.2450425265112127E-3</v>
      </c>
      <c r="Y30" s="10"/>
    </row>
    <row r="31" spans="1:43" x14ac:dyDescent="0.25">
      <c r="A31" s="16" t="s">
        <v>94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20"/>
      <c r="X31" s="20"/>
      <c r="Y31" s="1"/>
    </row>
    <row r="32" spans="1:43" x14ac:dyDescent="0.25">
      <c r="A32" s="1" t="s">
        <v>45</v>
      </c>
      <c r="B32" s="1">
        <f>0.265*SQRT(B7)</f>
        <v>1.1851160280748887</v>
      </c>
      <c r="C32" s="1">
        <f t="shared" ref="C32:V32" si="30">0.265*SQRT(C7)</f>
        <v>1.1851160280748887</v>
      </c>
      <c r="D32" s="1">
        <f t="shared" si="30"/>
        <v>1.1851160280748887</v>
      </c>
      <c r="E32" s="1">
        <f t="shared" si="30"/>
        <v>1.1851160280748887</v>
      </c>
      <c r="F32" s="1">
        <f t="shared" si="30"/>
        <v>1.1851160280748887</v>
      </c>
      <c r="G32" s="1">
        <f t="shared" si="30"/>
        <v>1.1851160280748887</v>
      </c>
      <c r="H32" s="1">
        <f t="shared" si="30"/>
        <v>1.1851160280748887</v>
      </c>
      <c r="I32" s="1">
        <f t="shared" si="30"/>
        <v>1.1851160280748887</v>
      </c>
      <c r="J32" s="1">
        <f t="shared" si="30"/>
        <v>1.1851160280748887</v>
      </c>
      <c r="K32" s="1">
        <f t="shared" si="30"/>
        <v>1.1851160280748887</v>
      </c>
      <c r="L32" s="1">
        <f t="shared" si="30"/>
        <v>1.1851160280748887</v>
      </c>
      <c r="M32" s="1">
        <f t="shared" si="30"/>
        <v>1.1851160280748887</v>
      </c>
      <c r="N32" s="1">
        <f t="shared" si="30"/>
        <v>1.1851160280748887</v>
      </c>
      <c r="O32" s="1">
        <f t="shared" si="30"/>
        <v>1.1851160280748887</v>
      </c>
      <c r="P32" s="1">
        <f t="shared" si="30"/>
        <v>1.1851160280748887</v>
      </c>
      <c r="Q32" s="1">
        <f t="shared" si="30"/>
        <v>1.1851160280748887</v>
      </c>
      <c r="R32" s="1">
        <f t="shared" si="30"/>
        <v>1.1851160280748887</v>
      </c>
      <c r="S32" s="1">
        <f t="shared" si="30"/>
        <v>1.1851160280748887</v>
      </c>
      <c r="T32" s="1">
        <f t="shared" si="30"/>
        <v>1.1851160280748887</v>
      </c>
      <c r="U32" s="1">
        <f t="shared" si="30"/>
        <v>1.1851160280748887</v>
      </c>
      <c r="V32" s="1">
        <f t="shared" si="30"/>
        <v>1.1851160280748887</v>
      </c>
      <c r="W32" s="20"/>
      <c r="X32" s="20"/>
      <c r="Y32" s="1"/>
    </row>
    <row r="33" spans="1:25" x14ac:dyDescent="0.25">
      <c r="A33" s="1" t="s">
        <v>43</v>
      </c>
      <c r="B33" s="1">
        <f>B6/(((B31)^2)*(B32^(4/3)))</f>
        <v>4.9834739028816639E-2</v>
      </c>
      <c r="C33" s="1">
        <f t="shared" ref="C33:V33" si="31">C6/(((C31)^2)*(C32^(4/3)))</f>
        <v>4.9834739028816639E-2</v>
      </c>
      <c r="D33" s="1">
        <f t="shared" si="31"/>
        <v>4.9834739028816639E-2</v>
      </c>
      <c r="E33" s="1">
        <f t="shared" si="31"/>
        <v>4.9834739028816639E-2</v>
      </c>
      <c r="F33" s="1">
        <f t="shared" si="31"/>
        <v>4.9834739028816639E-2</v>
      </c>
      <c r="G33" s="1">
        <f t="shared" si="31"/>
        <v>4.9834739028816639E-2</v>
      </c>
      <c r="H33" s="1">
        <f t="shared" si="31"/>
        <v>4.9834739028816639E-2</v>
      </c>
      <c r="I33" s="1">
        <f t="shared" si="31"/>
        <v>4.9834739028816639E-2</v>
      </c>
      <c r="J33" s="1">
        <f t="shared" si="31"/>
        <v>4.9834739028816639E-2</v>
      </c>
      <c r="K33" s="1">
        <f t="shared" si="31"/>
        <v>4.9834739028816639E-2</v>
      </c>
      <c r="L33" s="1">
        <f t="shared" si="31"/>
        <v>4.9834739028816639E-2</v>
      </c>
      <c r="M33" s="1">
        <f t="shared" si="31"/>
        <v>4.9834739028816639E-2</v>
      </c>
      <c r="N33" s="1">
        <f t="shared" si="31"/>
        <v>4.9834739028816639E-2</v>
      </c>
      <c r="O33" s="1">
        <f t="shared" si="31"/>
        <v>4.9834739028816639E-2</v>
      </c>
      <c r="P33" s="1">
        <f t="shared" si="31"/>
        <v>4.9834739028816639E-2</v>
      </c>
      <c r="Q33" s="1">
        <f t="shared" si="31"/>
        <v>4.9834739028816639E-2</v>
      </c>
      <c r="R33" s="1">
        <f t="shared" si="31"/>
        <v>4.9834739028816639E-2</v>
      </c>
      <c r="S33" s="1">
        <f t="shared" si="31"/>
        <v>4.9834739028816639E-2</v>
      </c>
      <c r="T33" s="1">
        <f t="shared" si="31"/>
        <v>4.9834739028816639E-2</v>
      </c>
      <c r="U33" s="1">
        <f t="shared" si="31"/>
        <v>4.9834739028816639E-2</v>
      </c>
      <c r="V33" s="1">
        <f t="shared" si="31"/>
        <v>4.9834739028816639E-2</v>
      </c>
      <c r="W33" s="20"/>
      <c r="X33" s="20"/>
      <c r="Y33" s="1"/>
    </row>
    <row r="34" spans="1:25" x14ac:dyDescent="0.25">
      <c r="A34" s="1" t="s">
        <v>95</v>
      </c>
      <c r="B34">
        <f>(B9/B7)^2</f>
        <v>6.25</v>
      </c>
      <c r="C34">
        <f t="shared" ref="C34:V34" si="32">(C9/C7)^2</f>
        <v>6.25</v>
      </c>
      <c r="D34">
        <f t="shared" si="32"/>
        <v>6.25</v>
      </c>
      <c r="E34">
        <f t="shared" si="32"/>
        <v>6.25</v>
      </c>
      <c r="F34">
        <f t="shared" si="32"/>
        <v>6.25</v>
      </c>
      <c r="G34">
        <f t="shared" si="32"/>
        <v>6.25</v>
      </c>
      <c r="H34">
        <f t="shared" si="32"/>
        <v>6.25</v>
      </c>
      <c r="I34">
        <f t="shared" si="32"/>
        <v>6.25</v>
      </c>
      <c r="J34">
        <f t="shared" si="32"/>
        <v>6.25</v>
      </c>
      <c r="K34">
        <f t="shared" si="32"/>
        <v>6.25</v>
      </c>
      <c r="L34">
        <f t="shared" si="32"/>
        <v>6.25</v>
      </c>
      <c r="M34">
        <f t="shared" si="32"/>
        <v>6.25</v>
      </c>
      <c r="N34">
        <f t="shared" si="32"/>
        <v>6.25</v>
      </c>
      <c r="O34">
        <f t="shared" si="32"/>
        <v>6.25</v>
      </c>
      <c r="P34">
        <f t="shared" si="32"/>
        <v>6.25</v>
      </c>
      <c r="Q34">
        <f t="shared" si="32"/>
        <v>6.25</v>
      </c>
      <c r="R34">
        <f t="shared" si="32"/>
        <v>6.25</v>
      </c>
      <c r="S34">
        <f t="shared" si="32"/>
        <v>6.25</v>
      </c>
      <c r="T34">
        <f t="shared" si="32"/>
        <v>6.25</v>
      </c>
      <c r="U34">
        <f t="shared" si="32"/>
        <v>6.25</v>
      </c>
      <c r="V34">
        <f t="shared" si="32"/>
        <v>6.25</v>
      </c>
      <c r="W34" s="20"/>
      <c r="X34" s="20"/>
      <c r="Y34" s="1"/>
    </row>
    <row r="35" spans="1:25" s="11" customFormat="1" x14ac:dyDescent="0.25">
      <c r="A35" s="1" t="s">
        <v>44</v>
      </c>
      <c r="B35" s="1">
        <f>B33*B34</f>
        <v>0.31146711893010398</v>
      </c>
      <c r="C35" s="1">
        <f t="shared" ref="C35:V35" si="33">C33*C34</f>
        <v>0.31146711893010398</v>
      </c>
      <c r="D35" s="1">
        <f t="shared" si="33"/>
        <v>0.31146711893010398</v>
      </c>
      <c r="E35" s="1">
        <f t="shared" si="33"/>
        <v>0.31146711893010398</v>
      </c>
      <c r="F35" s="1">
        <f t="shared" si="33"/>
        <v>0.31146711893010398</v>
      </c>
      <c r="G35" s="1">
        <f t="shared" si="33"/>
        <v>0.31146711893010398</v>
      </c>
      <c r="H35" s="1">
        <f t="shared" si="33"/>
        <v>0.31146711893010398</v>
      </c>
      <c r="I35" s="1">
        <f t="shared" si="33"/>
        <v>0.31146711893010398</v>
      </c>
      <c r="J35" s="1">
        <f t="shared" si="33"/>
        <v>0.31146711893010398</v>
      </c>
      <c r="K35" s="1">
        <f t="shared" si="33"/>
        <v>0.31146711893010398</v>
      </c>
      <c r="L35" s="1">
        <f t="shared" si="33"/>
        <v>0.31146711893010398</v>
      </c>
      <c r="M35" s="1">
        <f t="shared" si="33"/>
        <v>0.31146711893010398</v>
      </c>
      <c r="N35" s="1">
        <f t="shared" si="33"/>
        <v>0.31146711893010398</v>
      </c>
      <c r="O35" s="1">
        <f t="shared" si="33"/>
        <v>0.31146711893010398</v>
      </c>
      <c r="P35" s="1">
        <f t="shared" si="33"/>
        <v>0.31146711893010398</v>
      </c>
      <c r="Q35" s="1">
        <f t="shared" si="33"/>
        <v>0.31146711893010398</v>
      </c>
      <c r="R35" s="1">
        <f t="shared" si="33"/>
        <v>0.31146711893010398</v>
      </c>
      <c r="S35" s="1">
        <f t="shared" si="33"/>
        <v>0.31146711893010398</v>
      </c>
      <c r="T35" s="1">
        <f t="shared" si="33"/>
        <v>0.31146711893010398</v>
      </c>
      <c r="U35" s="1">
        <f t="shared" si="33"/>
        <v>0.31146711893010398</v>
      </c>
      <c r="V35" s="1">
        <f t="shared" si="33"/>
        <v>0.31146711893010398</v>
      </c>
      <c r="W35" s="21"/>
      <c r="X35" s="21"/>
      <c r="Y35" s="10"/>
    </row>
    <row r="36" spans="1:25" x14ac:dyDescent="0.25">
      <c r="A36" s="1" t="s">
        <v>42</v>
      </c>
      <c r="B36" s="15">
        <f t="shared" ref="B36:V36" si="34">(1+((B6*B5)/(B4*B7)))/(1-(3*(B35/B25)))</f>
        <v>1.102609131678524</v>
      </c>
      <c r="C36" s="1">
        <f t="shared" si="34"/>
        <v>1.1001651691502521</v>
      </c>
      <c r="D36" s="1">
        <f t="shared" si="34"/>
        <v>1.0978376230917086</v>
      </c>
      <c r="E36" s="1">
        <f t="shared" si="34"/>
        <v>1.095618371459198</v>
      </c>
      <c r="F36" s="1">
        <f t="shared" si="34"/>
        <v>1.0935000305766793</v>
      </c>
      <c r="G36" s="1">
        <f t="shared" si="34"/>
        <v>1.0914758730949148</v>
      </c>
      <c r="H36" s="1">
        <f t="shared" si="34"/>
        <v>1.0895397566516003</v>
      </c>
      <c r="I36" s="1">
        <f t="shared" si="34"/>
        <v>1.087686061638713</v>
      </c>
      <c r="J36" s="1">
        <f t="shared" si="34"/>
        <v>1.0859096367489407</v>
      </c>
      <c r="K36" s="1">
        <f t="shared" si="34"/>
        <v>1.0842057511898946</v>
      </c>
      <c r="L36" s="1">
        <f t="shared" si="34"/>
        <v>1.0825700526326172</v>
      </c>
      <c r="M36" s="1">
        <f t="shared" si="34"/>
        <v>1.0809985301073244</v>
      </c>
      <c r="N36" s="1">
        <f t="shared" si="34"/>
        <v>1.0794874811804089</v>
      </c>
      <c r="O36" s="1">
        <f t="shared" si="34"/>
        <v>1.0780334828472522</v>
      </c>
      <c r="P36" s="1">
        <f t="shared" si="34"/>
        <v>1.0766333656591713</v>
      </c>
      <c r="Q36" s="1">
        <f t="shared" si="34"/>
        <v>1.0752841906728792</v>
      </c>
      <c r="R36" s="1">
        <f t="shared" si="34"/>
        <v>1.0739832288696449</v>
      </c>
      <c r="S36" s="1">
        <f t="shared" si="34"/>
        <v>1.0727279427408607</v>
      </c>
      <c r="T36" s="1">
        <f t="shared" si="34"/>
        <v>1.0715159697785461</v>
      </c>
      <c r="U36" s="1">
        <f t="shared" si="34"/>
        <v>1.0703451076447896</v>
      </c>
      <c r="V36" s="1">
        <f t="shared" si="34"/>
        <v>1.0692133008242399</v>
      </c>
      <c r="W36" s="20"/>
      <c r="X36" s="20"/>
    </row>
    <row r="37" spans="1:25" x14ac:dyDescent="0.25">
      <c r="A37" s="10" t="s">
        <v>98</v>
      </c>
      <c r="B37" s="10">
        <f t="shared" ref="B37:V37" si="35">B36*B28</f>
        <v>13.668091461342078</v>
      </c>
      <c r="C37" s="10">
        <f t="shared" si="35"/>
        <v>13.647316545314638</v>
      </c>
      <c r="D37" s="10">
        <f t="shared" si="35"/>
        <v>13.627711989615973</v>
      </c>
      <c r="E37" s="10">
        <f t="shared" si="35"/>
        <v>13.609197491568102</v>
      </c>
      <c r="F37" s="10">
        <f t="shared" si="35"/>
        <v>13.591699947254332</v>
      </c>
      <c r="G37" s="10">
        <f t="shared" si="35"/>
        <v>13.575152662558031</v>
      </c>
      <c r="H37" s="10">
        <f t="shared" si="35"/>
        <v>13.559494665737043</v>
      </c>
      <c r="I37" s="10">
        <f t="shared" si="35"/>
        <v>13.544670106608812</v>
      </c>
      <c r="J37" s="10">
        <f t="shared" si="35"/>
        <v>13.530627729876972</v>
      </c>
      <c r="K37" s="10">
        <f t="shared" si="35"/>
        <v>13.517320412140556</v>
      </c>
      <c r="L37" s="14">
        <f t="shared" si="35"/>
        <v>13.504704753779668</v>
      </c>
      <c r="M37" s="10">
        <f t="shared" si="35"/>
        <v>13.492740718276368</v>
      </c>
      <c r="N37" s="10">
        <f t="shared" si="35"/>
        <v>13.481391312660596</v>
      </c>
      <c r="O37" s="10">
        <f t="shared" si="35"/>
        <v>13.470622303712641</v>
      </c>
      <c r="P37" s="10">
        <f t="shared" si="35"/>
        <v>13.460401965339644</v>
      </c>
      <c r="Q37" s="10">
        <f t="shared" si="35"/>
        <v>13.450700853203074</v>
      </c>
      <c r="R37" s="10">
        <f t="shared" si="35"/>
        <v>13.441491603228018</v>
      </c>
      <c r="S37" s="10">
        <f t="shared" si="35"/>
        <v>13.432748751093232</v>
      </c>
      <c r="T37" s="10">
        <f t="shared" si="35"/>
        <v>13.424448570196521</v>
      </c>
      <c r="U37" s="10">
        <f t="shared" si="35"/>
        <v>13.416568925926464</v>
      </c>
      <c r="V37" s="10">
        <f t="shared" si="35"/>
        <v>13.409089144357406</v>
      </c>
      <c r="W37" s="21">
        <f>(V37-L37)/L37</f>
        <v>-7.0801702936527907E-3</v>
      </c>
      <c r="X37" s="21">
        <f>(B37-L37)/L37</f>
        <v>1.2098502747102358E-2</v>
      </c>
    </row>
    <row r="38" spans="1:25" x14ac:dyDescent="0.25">
      <c r="A38" s="10" t="s">
        <v>88</v>
      </c>
      <c r="B38" s="13">
        <f t="shared" ref="B38:V38" si="36">B37/B30</f>
        <v>0.72367587510226683</v>
      </c>
      <c r="C38" s="13">
        <f t="shared" si="36"/>
        <v>0.72234143968105702</v>
      </c>
      <c r="D38" s="13">
        <f t="shared" si="36"/>
        <v>0.72106964425932751</v>
      </c>
      <c r="E38" s="13">
        <f t="shared" si="36"/>
        <v>0.71985618091560066</v>
      </c>
      <c r="F38" s="13">
        <f t="shared" si="36"/>
        <v>0.71869712790079032</v>
      </c>
      <c r="G38" s="13">
        <f t="shared" si="36"/>
        <v>0.71758890731492264</v>
      </c>
      <c r="H38" s="13">
        <f t="shared" si="36"/>
        <v>0.71652824823066408</v>
      </c>
      <c r="I38" s="13">
        <f t="shared" si="36"/>
        <v>0.71551215446302363</v>
      </c>
      <c r="J38" s="13">
        <f t="shared" si="36"/>
        <v>0.71453787631632082</v>
      </c>
      <c r="K38" s="13">
        <f t="shared" si="36"/>
        <v>0.71360288574736463</v>
      </c>
      <c r="L38" s="13">
        <f t="shared" si="36"/>
        <v>0.71270485447244181</v>
      </c>
      <c r="M38" s="13">
        <f t="shared" si="36"/>
        <v>0.71184163461893457</v>
      </c>
      <c r="N38" s="13">
        <f t="shared" si="36"/>
        <v>0.71101124158306406</v>
      </c>
      <c r="O38" s="13">
        <f t="shared" si="36"/>
        <v>0.71021183880576599</v>
      </c>
      <c r="P38" s="13">
        <f t="shared" si="36"/>
        <v>0.70944172422087826</v>
      </c>
      <c r="Q38" s="13">
        <f t="shared" si="36"/>
        <v>0.70869931816518739</v>
      </c>
      <c r="R38" s="13">
        <f t="shared" si="36"/>
        <v>0.70798315256959798</v>
      </c>
      <c r="S38" s="13">
        <f t="shared" si="36"/>
        <v>0.7072918612758019</v>
      </c>
      <c r="T38" s="13">
        <f t="shared" si="36"/>
        <v>0.70662417134404121</v>
      </c>
      <c r="U38" s="13">
        <f t="shared" si="36"/>
        <v>0.70597889523561597</v>
      </c>
      <c r="V38" s="13">
        <f t="shared" si="36"/>
        <v>0.7053549237691189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8"/>
  <sheetViews>
    <sheetView workbookViewId="0">
      <selection activeCell="K30" sqref="K30"/>
    </sheetView>
  </sheetViews>
  <sheetFormatPr defaultRowHeight="15" x14ac:dyDescent="0.25"/>
  <cols>
    <col min="1" max="1" width="24.28515625" customWidth="1"/>
    <col min="2" max="2" width="7.5703125" customWidth="1"/>
    <col min="3" max="20" width="8.5703125" customWidth="1"/>
    <col min="21" max="25" width="9.5703125" customWidth="1"/>
  </cols>
  <sheetData>
    <row r="2" spans="1:43" x14ac:dyDescent="0.25">
      <c r="B2" t="s">
        <v>23</v>
      </c>
    </row>
    <row r="4" spans="1:43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90</v>
      </c>
      <c r="B5" s="1">
        <v>30</v>
      </c>
      <c r="C5" s="1">
        <v>31</v>
      </c>
      <c r="D5" s="1">
        <v>32</v>
      </c>
      <c r="E5" s="1">
        <v>33</v>
      </c>
      <c r="F5" s="1">
        <v>34</v>
      </c>
      <c r="G5" s="1">
        <v>35</v>
      </c>
      <c r="H5" s="1">
        <v>36</v>
      </c>
      <c r="I5" s="1">
        <v>37</v>
      </c>
      <c r="J5" s="1">
        <v>38</v>
      </c>
      <c r="K5" s="1">
        <v>39</v>
      </c>
      <c r="L5" s="1">
        <v>40</v>
      </c>
      <c r="M5" s="1">
        <v>41</v>
      </c>
      <c r="N5" s="1">
        <v>42</v>
      </c>
      <c r="O5" s="1">
        <v>43</v>
      </c>
      <c r="P5" s="1">
        <v>44</v>
      </c>
      <c r="Q5" s="1">
        <v>45</v>
      </c>
      <c r="R5" s="1">
        <v>46</v>
      </c>
      <c r="S5" s="1">
        <v>47</v>
      </c>
      <c r="T5" s="1">
        <v>48</v>
      </c>
      <c r="U5" s="1">
        <v>49</v>
      </c>
      <c r="V5" s="1">
        <v>50</v>
      </c>
      <c r="W5" s="1"/>
      <c r="X5" s="1"/>
      <c r="Y5" s="1"/>
      <c r="AQ5">
        <v>20</v>
      </c>
    </row>
    <row r="6" spans="1:43" x14ac:dyDescent="0.25">
      <c r="A6" s="1" t="s">
        <v>91</v>
      </c>
      <c r="B6" s="1">
        <v>300</v>
      </c>
      <c r="C6" s="1">
        <v>300</v>
      </c>
      <c r="D6" s="1">
        <v>300</v>
      </c>
      <c r="E6" s="1">
        <v>300</v>
      </c>
      <c r="F6" s="1">
        <v>300</v>
      </c>
      <c r="G6" s="1">
        <v>300</v>
      </c>
      <c r="H6" s="1">
        <v>300</v>
      </c>
      <c r="I6" s="1">
        <v>300</v>
      </c>
      <c r="J6" s="1">
        <v>300</v>
      </c>
      <c r="K6" s="1">
        <v>300</v>
      </c>
      <c r="L6" s="1">
        <v>300</v>
      </c>
      <c r="M6" s="1">
        <v>300</v>
      </c>
      <c r="N6" s="1">
        <v>300</v>
      </c>
      <c r="O6" s="1">
        <v>300</v>
      </c>
      <c r="P6" s="1">
        <v>300</v>
      </c>
      <c r="Q6" s="1">
        <v>300</v>
      </c>
      <c r="R6" s="1">
        <v>300</v>
      </c>
      <c r="S6" s="1">
        <v>300</v>
      </c>
      <c r="T6" s="1">
        <v>300</v>
      </c>
      <c r="U6" s="1">
        <v>300</v>
      </c>
      <c r="V6" s="1">
        <v>300</v>
      </c>
      <c r="W6" s="1"/>
      <c r="X6" s="1"/>
      <c r="Y6" s="1"/>
    </row>
    <row r="7" spans="1:43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300</v>
      </c>
      <c r="C8" s="1">
        <v>300</v>
      </c>
      <c r="D8" s="1">
        <v>300</v>
      </c>
      <c r="E8" s="1">
        <v>300</v>
      </c>
      <c r="F8" s="1">
        <v>300</v>
      </c>
      <c r="G8" s="1">
        <v>300</v>
      </c>
      <c r="H8" s="1">
        <v>300</v>
      </c>
      <c r="I8" s="1">
        <v>300</v>
      </c>
      <c r="J8" s="1">
        <v>300</v>
      </c>
      <c r="K8" s="1">
        <v>300</v>
      </c>
      <c r="L8" s="1">
        <v>300</v>
      </c>
      <c r="M8" s="1">
        <v>300</v>
      </c>
      <c r="N8" s="1">
        <v>300</v>
      </c>
      <c r="O8" s="1">
        <v>300</v>
      </c>
      <c r="P8" s="1">
        <v>300</v>
      </c>
      <c r="Q8" s="1">
        <v>300</v>
      </c>
      <c r="R8" s="1">
        <v>300</v>
      </c>
      <c r="S8" s="1">
        <v>300</v>
      </c>
      <c r="T8" s="1">
        <v>300</v>
      </c>
      <c r="U8" s="1">
        <v>300</v>
      </c>
      <c r="V8" s="1">
        <v>300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V14" si="0">0.265*SQRT(B5)</f>
        <v>1.4514647773886904</v>
      </c>
      <c r="C14" s="1">
        <f t="shared" si="0"/>
        <v>1.4754575561499559</v>
      </c>
      <c r="D14" s="1">
        <f t="shared" si="0"/>
        <v>1.499066376115481</v>
      </c>
      <c r="E14" s="1">
        <f t="shared" si="0"/>
        <v>1.5223091013325776</v>
      </c>
      <c r="F14" s="1">
        <f t="shared" si="0"/>
        <v>1.5452022521340048</v>
      </c>
      <c r="G14" s="1">
        <f t="shared" si="0"/>
        <v>1.5677611425213984</v>
      </c>
      <c r="H14" s="1">
        <f t="shared" si="0"/>
        <v>1.59</v>
      </c>
      <c r="I14" s="1">
        <f t="shared" si="0"/>
        <v>1.6119320705290283</v>
      </c>
      <c r="J14" s="1">
        <f t="shared" si="0"/>
        <v>1.6335697107867788</v>
      </c>
      <c r="K14" s="1">
        <f t="shared" si="0"/>
        <v>1.6549244695755756</v>
      </c>
      <c r="L14" s="1">
        <f t="shared" si="0"/>
        <v>1.6760071598892412</v>
      </c>
      <c r="M14" s="1">
        <f t="shared" si="0"/>
        <v>1.696827922919705</v>
      </c>
      <c r="N14" s="1">
        <f t="shared" si="0"/>
        <v>1.7173962850780831</v>
      </c>
      <c r="O14" s="1">
        <f t="shared" si="0"/>
        <v>1.7377212089400302</v>
      </c>
      <c r="P14" s="1">
        <f t="shared" si="0"/>
        <v>1.7578111388883619</v>
      </c>
      <c r="Q14" s="1">
        <f t="shared" si="0"/>
        <v>1.7776740421123329</v>
      </c>
      <c r="R14" s="1">
        <f t="shared" si="0"/>
        <v>1.7973174455281962</v>
      </c>
      <c r="S14" s="1">
        <f t="shared" si="0"/>
        <v>1.8167484691062767</v>
      </c>
      <c r="T14" s="1">
        <f t="shared" si="0"/>
        <v>1.8359738560230099</v>
      </c>
      <c r="U14" s="1">
        <f t="shared" si="0"/>
        <v>1.855</v>
      </c>
      <c r="V14" s="1">
        <f t="shared" si="0"/>
        <v>1.873832970144351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 t="shared" ref="B15:V15" si="1">B4/(((B13)^2)*(B14^(4/3)))</f>
        <v>4.9673173803724451</v>
      </c>
      <c r="C15" s="1">
        <f t="shared" si="1"/>
        <v>4.8599106355761403</v>
      </c>
      <c r="D15" s="1">
        <f t="shared" si="1"/>
        <v>4.7581277028397988</v>
      </c>
      <c r="E15" s="1">
        <f t="shared" si="1"/>
        <v>4.6615117808357169</v>
      </c>
      <c r="F15" s="1">
        <f t="shared" si="1"/>
        <v>4.5696555797341984</v>
      </c>
      <c r="G15" s="1">
        <f t="shared" si="1"/>
        <v>4.4821946871601197</v>
      </c>
      <c r="H15" s="1">
        <f t="shared" si="1"/>
        <v>4.3988019834187488</v>
      </c>
      <c r="I15" s="1">
        <f t="shared" si="1"/>
        <v>4.3191829160449702</v>
      </c>
      <c r="J15" s="1">
        <f t="shared" si="1"/>
        <v>4.2430714822285021</v>
      </c>
      <c r="K15" s="1">
        <f t="shared" si="1"/>
        <v>4.1702267975724796</v>
      </c>
      <c r="L15" s="1">
        <f t="shared" si="1"/>
        <v>4.1004301530399125</v>
      </c>
      <c r="M15" s="1">
        <f t="shared" si="1"/>
        <v>4.033482480372732</v>
      </c>
      <c r="N15" s="1">
        <f t="shared" si="1"/>
        <v>3.9692021608795613</v>
      </c>
      <c r="O15" s="1">
        <f t="shared" si="1"/>
        <v>3.9074231241429067</v>
      </c>
      <c r="P15" s="1">
        <f t="shared" si="1"/>
        <v>3.8479931925461917</v>
      </c>
      <c r="Q15" s="1">
        <f t="shared" si="1"/>
        <v>3.7907726350633628</v>
      </c>
      <c r="R15" s="1">
        <f t="shared" si="1"/>
        <v>3.735632899869509</v>
      </c>
      <c r="S15" s="1">
        <f t="shared" si="1"/>
        <v>3.6824555003148887</v>
      </c>
      <c r="T15" s="1">
        <f t="shared" si="1"/>
        <v>3.6311310328855244</v>
      </c>
      <c r="U15" s="1">
        <f t="shared" si="1"/>
        <v>3.5815583091300085</v>
      </c>
      <c r="V15" s="1">
        <f t="shared" si="1"/>
        <v>3.5336435863047746</v>
      </c>
      <c r="W15" s="1"/>
      <c r="X15" s="1"/>
      <c r="Y15" s="1"/>
      <c r="AQ15">
        <f>AQ4/((($B$13)^2)*($B$14^(4/3)))</f>
        <v>11.921561712893867</v>
      </c>
    </row>
    <row r="16" spans="1:43" x14ac:dyDescent="0.25">
      <c r="A16" s="1" t="s">
        <v>5</v>
      </c>
      <c r="B16" s="1">
        <f t="shared" ref="B16:V16" si="2">B9/B5</f>
        <v>1.6666666666666667</v>
      </c>
      <c r="C16" s="1">
        <f t="shared" si="2"/>
        <v>1.6129032258064515</v>
      </c>
      <c r="D16" s="1">
        <f t="shared" si="2"/>
        <v>1.5625</v>
      </c>
      <c r="E16" s="1">
        <f t="shared" si="2"/>
        <v>1.5151515151515151</v>
      </c>
      <c r="F16" s="1">
        <f t="shared" si="2"/>
        <v>1.4705882352941178</v>
      </c>
      <c r="G16" s="1">
        <f t="shared" si="2"/>
        <v>1.4285714285714286</v>
      </c>
      <c r="H16" s="1">
        <f t="shared" si="2"/>
        <v>1.3888888888888888</v>
      </c>
      <c r="I16" s="1">
        <f t="shared" si="2"/>
        <v>1.3513513513513513</v>
      </c>
      <c r="J16" s="1">
        <f t="shared" si="2"/>
        <v>1.3157894736842106</v>
      </c>
      <c r="K16" s="1">
        <f t="shared" si="2"/>
        <v>1.2820512820512822</v>
      </c>
      <c r="L16" s="1">
        <f t="shared" si="2"/>
        <v>1.25</v>
      </c>
      <c r="M16" s="1">
        <f t="shared" si="2"/>
        <v>1.2195121951219512</v>
      </c>
      <c r="N16" s="1">
        <f t="shared" si="2"/>
        <v>1.1904761904761905</v>
      </c>
      <c r="O16" s="1">
        <f t="shared" si="2"/>
        <v>1.1627906976744187</v>
      </c>
      <c r="P16" s="1">
        <f t="shared" si="2"/>
        <v>1.1363636363636365</v>
      </c>
      <c r="Q16" s="1">
        <f t="shared" si="2"/>
        <v>1.1111111111111112</v>
      </c>
      <c r="R16" s="1">
        <f t="shared" si="2"/>
        <v>1.0869565217391304</v>
      </c>
      <c r="S16" s="1">
        <f t="shared" si="2"/>
        <v>1.0638297872340425</v>
      </c>
      <c r="T16" s="1">
        <f t="shared" si="2"/>
        <v>1.0416666666666667</v>
      </c>
      <c r="U16" s="1">
        <f t="shared" si="2"/>
        <v>1.0204081632653061</v>
      </c>
      <c r="V16" s="1">
        <f t="shared" si="2"/>
        <v>1</v>
      </c>
      <c r="W16" s="1"/>
      <c r="X16" s="1"/>
      <c r="Y16" s="1"/>
      <c r="AQ16">
        <f t="shared" ref="AQ16" si="3">$B$9/$B$5</f>
        <v>1.6666666666666667</v>
      </c>
    </row>
    <row r="17" spans="1:43" x14ac:dyDescent="0.25">
      <c r="A17" s="1" t="s">
        <v>16</v>
      </c>
      <c r="B17" s="1">
        <f>B16^2</f>
        <v>2.7777777777777781</v>
      </c>
      <c r="C17" s="1">
        <f t="shared" ref="C17:V17" si="4">C16^2</f>
        <v>2.6014568158168569</v>
      </c>
      <c r="D17" s="1">
        <f t="shared" si="4"/>
        <v>2.44140625</v>
      </c>
      <c r="E17" s="1">
        <f t="shared" si="4"/>
        <v>2.2956841138659319</v>
      </c>
      <c r="F17" s="1">
        <f t="shared" si="4"/>
        <v>2.1626297577854676</v>
      </c>
      <c r="G17" s="1">
        <f t="shared" si="4"/>
        <v>2.0408163265306123</v>
      </c>
      <c r="H17" s="1">
        <f t="shared" si="4"/>
        <v>1.9290123456790123</v>
      </c>
      <c r="I17" s="1">
        <f t="shared" si="4"/>
        <v>1.8261504747991233</v>
      </c>
      <c r="J17" s="1">
        <f t="shared" si="4"/>
        <v>1.7313019390581721</v>
      </c>
      <c r="K17" s="1">
        <f t="shared" si="4"/>
        <v>1.6436554898093363</v>
      </c>
      <c r="L17" s="1">
        <f t="shared" si="4"/>
        <v>1.5625</v>
      </c>
      <c r="M17" s="1">
        <f t="shared" si="4"/>
        <v>1.4872099940511601</v>
      </c>
      <c r="N17" s="1">
        <f t="shared" si="4"/>
        <v>1.4172335600907029</v>
      </c>
      <c r="O17" s="1">
        <f t="shared" si="4"/>
        <v>1.3520822065981613</v>
      </c>
      <c r="P17" s="1">
        <f t="shared" si="4"/>
        <v>1.2913223140495871</v>
      </c>
      <c r="Q17" s="1">
        <f t="shared" si="4"/>
        <v>1.2345679012345681</v>
      </c>
      <c r="R17" s="1">
        <f t="shared" si="4"/>
        <v>1.1814744801512287</v>
      </c>
      <c r="S17" s="1">
        <f t="shared" si="4"/>
        <v>1.1317338162064281</v>
      </c>
      <c r="T17" s="1">
        <f t="shared" si="4"/>
        <v>1.0850694444444446</v>
      </c>
      <c r="U17" s="1">
        <f t="shared" si="4"/>
        <v>1.0412328196584757</v>
      </c>
      <c r="V17" s="1">
        <f t="shared" si="4"/>
        <v>1</v>
      </c>
      <c r="W17" s="1"/>
      <c r="X17" s="1"/>
      <c r="Y17" s="1"/>
      <c r="AQ17">
        <f t="shared" ref="AQ17" si="5">AQ16^2</f>
        <v>2.7777777777777781</v>
      </c>
    </row>
    <row r="18" spans="1:43" x14ac:dyDescent="0.25">
      <c r="A18" s="1" t="s">
        <v>6</v>
      </c>
      <c r="B18" s="1">
        <f t="shared" ref="B18:V18" si="6">B15*B17</f>
        <v>13.798103834367904</v>
      </c>
      <c r="C18" s="1">
        <f t="shared" si="6"/>
        <v>12.642847647180384</v>
      </c>
      <c r="D18" s="1">
        <f t="shared" si="6"/>
        <v>11.616522712011227</v>
      </c>
      <c r="E18" s="1">
        <f t="shared" si="6"/>
        <v>10.701358541863446</v>
      </c>
      <c r="F18" s="1">
        <f t="shared" si="6"/>
        <v>9.8824731395635794</v>
      </c>
      <c r="G18" s="1">
        <f t="shared" si="6"/>
        <v>9.1473360962451427</v>
      </c>
      <c r="H18" s="1">
        <f t="shared" si="6"/>
        <v>8.4853433322120928</v>
      </c>
      <c r="I18" s="1">
        <f t="shared" si="6"/>
        <v>7.8874779328797846</v>
      </c>
      <c r="J18" s="1">
        <f t="shared" si="6"/>
        <v>7.3460378847446384</v>
      </c>
      <c r="K18" s="1">
        <f t="shared" si="6"/>
        <v>6.8544161695800137</v>
      </c>
      <c r="L18" s="1">
        <f t="shared" si="6"/>
        <v>6.4069221141248631</v>
      </c>
      <c r="M18" s="1">
        <f t="shared" si="6"/>
        <v>5.9986354556405894</v>
      </c>
      <c r="N18" s="1">
        <f t="shared" si="6"/>
        <v>5.6252865091830513</v>
      </c>
      <c r="O18" s="1">
        <f t="shared" si="6"/>
        <v>5.283157279803822</v>
      </c>
      <c r="P18" s="1">
        <f t="shared" si="6"/>
        <v>4.9689994738458063</v>
      </c>
      <c r="Q18" s="1">
        <f t="shared" si="6"/>
        <v>4.6799662161276094</v>
      </c>
      <c r="R18" s="1">
        <f t="shared" si="6"/>
        <v>4.4135549384091552</v>
      </c>
      <c r="S18" s="1">
        <f t="shared" si="6"/>
        <v>4.16755941638172</v>
      </c>
      <c r="T18" s="1">
        <f t="shared" si="6"/>
        <v>3.9400293325580784</v>
      </c>
      <c r="U18" s="1">
        <f t="shared" si="6"/>
        <v>3.7292360569866814</v>
      </c>
      <c r="V18" s="1">
        <f t="shared" si="6"/>
        <v>3.5336435863047746</v>
      </c>
      <c r="W18" s="1"/>
      <c r="X18" s="1"/>
      <c r="Y18" s="1"/>
      <c r="AQ18">
        <f>AQ15*AQ17</f>
        <v>33.115449202482971</v>
      </c>
    </row>
    <row r="19" spans="1:43" x14ac:dyDescent="0.25">
      <c r="A19" s="1" t="s">
        <v>7</v>
      </c>
      <c r="B19" s="1">
        <f t="shared" ref="B19:V19" si="7">B9</f>
        <v>50</v>
      </c>
      <c r="C19" s="1">
        <f t="shared" si="7"/>
        <v>50</v>
      </c>
      <c r="D19" s="1">
        <f t="shared" si="7"/>
        <v>50</v>
      </c>
      <c r="E19" s="1">
        <f t="shared" si="7"/>
        <v>50</v>
      </c>
      <c r="F19" s="1">
        <f t="shared" si="7"/>
        <v>50</v>
      </c>
      <c r="G19" s="1">
        <f t="shared" si="7"/>
        <v>50</v>
      </c>
      <c r="H19" s="1">
        <f t="shared" si="7"/>
        <v>50</v>
      </c>
      <c r="I19" s="1">
        <f t="shared" si="7"/>
        <v>50</v>
      </c>
      <c r="J19" s="1">
        <f t="shared" si="7"/>
        <v>50</v>
      </c>
      <c r="K19" s="1">
        <f t="shared" si="7"/>
        <v>50</v>
      </c>
      <c r="L19" s="1">
        <f t="shared" si="7"/>
        <v>50</v>
      </c>
      <c r="M19" s="1">
        <f t="shared" si="7"/>
        <v>50</v>
      </c>
      <c r="N19" s="1">
        <f t="shared" si="7"/>
        <v>50</v>
      </c>
      <c r="O19" s="1">
        <f t="shared" si="7"/>
        <v>50</v>
      </c>
      <c r="P19" s="1">
        <f t="shared" si="7"/>
        <v>50</v>
      </c>
      <c r="Q19" s="1">
        <f t="shared" si="7"/>
        <v>50</v>
      </c>
      <c r="R19" s="1">
        <f t="shared" si="7"/>
        <v>50</v>
      </c>
      <c r="S19" s="1">
        <f t="shared" si="7"/>
        <v>50</v>
      </c>
      <c r="T19" s="1">
        <f t="shared" si="7"/>
        <v>50</v>
      </c>
      <c r="U19" s="1">
        <f t="shared" si="7"/>
        <v>50</v>
      </c>
      <c r="V19" s="1">
        <f t="shared" si="7"/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V23" si="8">B5*B4</f>
        <v>300000</v>
      </c>
      <c r="C23" s="1">
        <f t="shared" si="8"/>
        <v>310000</v>
      </c>
      <c r="D23" s="1">
        <f t="shared" si="8"/>
        <v>320000</v>
      </c>
      <c r="E23" s="1">
        <f t="shared" si="8"/>
        <v>330000</v>
      </c>
      <c r="F23" s="1">
        <f t="shared" si="8"/>
        <v>340000</v>
      </c>
      <c r="G23" s="1">
        <f t="shared" si="8"/>
        <v>350000</v>
      </c>
      <c r="H23" s="1">
        <f t="shared" si="8"/>
        <v>360000</v>
      </c>
      <c r="I23" s="1">
        <f t="shared" si="8"/>
        <v>370000</v>
      </c>
      <c r="J23" s="1">
        <f t="shared" si="8"/>
        <v>380000</v>
      </c>
      <c r="K23" s="1">
        <f t="shared" si="8"/>
        <v>390000</v>
      </c>
      <c r="L23" s="1">
        <f t="shared" si="8"/>
        <v>400000</v>
      </c>
      <c r="M23" s="1">
        <f t="shared" si="8"/>
        <v>410000</v>
      </c>
      <c r="N23" s="1">
        <f t="shared" si="8"/>
        <v>420000</v>
      </c>
      <c r="O23" s="1">
        <f t="shared" si="8"/>
        <v>430000</v>
      </c>
      <c r="P23" s="1">
        <f t="shared" si="8"/>
        <v>440000</v>
      </c>
      <c r="Q23" s="1">
        <f t="shared" si="8"/>
        <v>450000</v>
      </c>
      <c r="R23" s="1">
        <f t="shared" si="8"/>
        <v>460000</v>
      </c>
      <c r="S23" s="1">
        <f t="shared" si="8"/>
        <v>470000</v>
      </c>
      <c r="T23" s="1">
        <f t="shared" si="8"/>
        <v>480000</v>
      </c>
      <c r="U23" s="1">
        <f t="shared" si="8"/>
        <v>490000</v>
      </c>
      <c r="V23" s="1">
        <f t="shared" si="8"/>
        <v>500000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 t="shared" ref="B24:V24" si="9">B18/B17</f>
        <v>4.9673173803724451</v>
      </c>
      <c r="C24" s="1">
        <f t="shared" si="9"/>
        <v>4.8599106355761403</v>
      </c>
      <c r="D24" s="1">
        <f t="shared" si="9"/>
        <v>4.7581277028397988</v>
      </c>
      <c r="E24" s="1">
        <f t="shared" si="9"/>
        <v>4.6615117808357169</v>
      </c>
      <c r="F24" s="1">
        <f t="shared" si="9"/>
        <v>4.5696555797341984</v>
      </c>
      <c r="G24" s="1">
        <f t="shared" si="9"/>
        <v>4.4821946871601197</v>
      </c>
      <c r="H24" s="1">
        <f t="shared" si="9"/>
        <v>4.3988019834187488</v>
      </c>
      <c r="I24" s="1">
        <f t="shared" si="9"/>
        <v>4.3191829160449702</v>
      </c>
      <c r="J24" s="1">
        <f t="shared" si="9"/>
        <v>4.2430714822285021</v>
      </c>
      <c r="K24" s="1">
        <f t="shared" si="9"/>
        <v>4.1702267975724796</v>
      </c>
      <c r="L24" s="1">
        <f t="shared" si="9"/>
        <v>4.1004301530399125</v>
      </c>
      <c r="M24" s="1">
        <f t="shared" si="9"/>
        <v>4.033482480372732</v>
      </c>
      <c r="N24" s="1">
        <f t="shared" si="9"/>
        <v>3.9692021608795613</v>
      </c>
      <c r="O24" s="1">
        <f t="shared" si="9"/>
        <v>3.9074231241429067</v>
      </c>
      <c r="P24" s="1">
        <f t="shared" si="9"/>
        <v>3.8479931925461917</v>
      </c>
      <c r="Q24" s="1">
        <f t="shared" si="9"/>
        <v>3.7907726350633633</v>
      </c>
      <c r="R24" s="1">
        <f t="shared" si="9"/>
        <v>3.735632899869509</v>
      </c>
      <c r="S24" s="1">
        <f t="shared" si="9"/>
        <v>3.6824555003148882</v>
      </c>
      <c r="T24" s="1">
        <f t="shared" si="9"/>
        <v>3.6311310328855244</v>
      </c>
      <c r="U24" s="1">
        <f t="shared" si="9"/>
        <v>3.5815583091300085</v>
      </c>
      <c r="V24" s="1">
        <f t="shared" si="9"/>
        <v>3.5336435863047746</v>
      </c>
      <c r="W24" s="1"/>
      <c r="X24" s="1"/>
      <c r="Y24" s="1"/>
      <c r="AQ24">
        <f>AQ18/AQ17</f>
        <v>11.921561712893867</v>
      </c>
    </row>
    <row r="25" spans="1:43" x14ac:dyDescent="0.25">
      <c r="A25" s="1" t="s">
        <v>19</v>
      </c>
      <c r="B25" s="1">
        <f t="shared" ref="B25:V25" si="10">B8-B18</f>
        <v>286.20189616563209</v>
      </c>
      <c r="C25" s="1">
        <f t="shared" si="10"/>
        <v>287.35715235281964</v>
      </c>
      <c r="D25" s="1">
        <f t="shared" si="10"/>
        <v>288.3834772879888</v>
      </c>
      <c r="E25" s="1">
        <f t="shared" si="10"/>
        <v>289.29864145813656</v>
      </c>
      <c r="F25" s="1">
        <f t="shared" si="10"/>
        <v>290.11752686043644</v>
      </c>
      <c r="G25" s="1">
        <f t="shared" si="10"/>
        <v>290.85266390375483</v>
      </c>
      <c r="H25" s="1">
        <f t="shared" si="10"/>
        <v>291.5146566677879</v>
      </c>
      <c r="I25" s="1">
        <f t="shared" si="10"/>
        <v>292.11252206712021</v>
      </c>
      <c r="J25" s="1">
        <f t="shared" si="10"/>
        <v>292.65396211525535</v>
      </c>
      <c r="K25" s="1">
        <f t="shared" si="10"/>
        <v>293.14558383041998</v>
      </c>
      <c r="L25" s="1">
        <f t="shared" si="10"/>
        <v>293.59307788587512</v>
      </c>
      <c r="M25" s="1">
        <f t="shared" si="10"/>
        <v>294.00136454435943</v>
      </c>
      <c r="N25" s="1">
        <f t="shared" si="10"/>
        <v>294.37471349081693</v>
      </c>
      <c r="O25" s="1">
        <f t="shared" si="10"/>
        <v>294.71684272019615</v>
      </c>
      <c r="P25" s="1">
        <f t="shared" si="10"/>
        <v>295.03100052615417</v>
      </c>
      <c r="Q25" s="1">
        <f t="shared" si="10"/>
        <v>295.32003378387242</v>
      </c>
      <c r="R25" s="1">
        <f t="shared" si="10"/>
        <v>295.58644506159084</v>
      </c>
      <c r="S25" s="1">
        <f t="shared" si="10"/>
        <v>295.83244058361828</v>
      </c>
      <c r="T25" s="1">
        <f t="shared" si="10"/>
        <v>296.05997066744192</v>
      </c>
      <c r="U25" s="1">
        <f t="shared" si="10"/>
        <v>296.27076394301332</v>
      </c>
      <c r="V25" s="1">
        <f t="shared" si="10"/>
        <v>296.46635641369522</v>
      </c>
      <c r="W25" s="1"/>
      <c r="X25" s="1"/>
      <c r="Y25" s="1"/>
      <c r="AQ25">
        <f>AQ8-AQ18</f>
        <v>566.88455079751702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11">1+((C19/C20)*(C22/C21))</f>
        <v>1</v>
      </c>
      <c r="D26" s="1">
        <f t="shared" si="11"/>
        <v>1</v>
      </c>
      <c r="E26" s="1">
        <f t="shared" si="11"/>
        <v>1</v>
      </c>
      <c r="F26" s="1">
        <f t="shared" si="11"/>
        <v>1</v>
      </c>
      <c r="G26" s="1">
        <f t="shared" si="11"/>
        <v>1</v>
      </c>
      <c r="H26" s="1">
        <f t="shared" si="11"/>
        <v>1</v>
      </c>
      <c r="I26" s="1">
        <f t="shared" si="11"/>
        <v>1</v>
      </c>
      <c r="J26" s="1">
        <f t="shared" si="11"/>
        <v>1</v>
      </c>
      <c r="K26" s="1">
        <f t="shared" si="11"/>
        <v>1</v>
      </c>
      <c r="L26" s="1">
        <f t="shared" si="11"/>
        <v>1</v>
      </c>
      <c r="M26" s="1">
        <f t="shared" si="11"/>
        <v>1</v>
      </c>
      <c r="N26" s="1">
        <f t="shared" si="11"/>
        <v>1</v>
      </c>
      <c r="O26" s="1">
        <f t="shared" si="11"/>
        <v>1</v>
      </c>
      <c r="P26" s="1">
        <f t="shared" si="11"/>
        <v>1</v>
      </c>
      <c r="Q26" s="1">
        <f t="shared" si="11"/>
        <v>1</v>
      </c>
      <c r="R26" s="1">
        <f t="shared" si="11"/>
        <v>1</v>
      </c>
      <c r="S26" s="1">
        <f t="shared" si="11"/>
        <v>1</v>
      </c>
      <c r="T26" s="1">
        <f t="shared" si="11"/>
        <v>1</v>
      </c>
      <c r="U26" s="1">
        <f t="shared" si="11"/>
        <v>1</v>
      </c>
      <c r="V26" s="1">
        <f t="shared" si="11"/>
        <v>1</v>
      </c>
      <c r="W26" s="1"/>
      <c r="X26" s="1"/>
      <c r="Y26" s="1"/>
      <c r="AQ26">
        <f t="shared" ref="AQ26" si="12">1+((AQ19/AQ20)*(AQ22/AQ21))</f>
        <v>1.9578947368421051</v>
      </c>
    </row>
    <row r="27" spans="1:43" x14ac:dyDescent="0.25">
      <c r="A27" s="1" t="s">
        <v>21</v>
      </c>
      <c r="B27" s="1">
        <f t="shared" ref="B27:V27" si="13">2*B17/B10</f>
        <v>0.28315777551251559</v>
      </c>
      <c r="C27" s="1">
        <f t="shared" si="13"/>
        <v>0.26518418102108632</v>
      </c>
      <c r="D27" s="1">
        <f t="shared" si="13"/>
        <v>0.24886913863404689</v>
      </c>
      <c r="E27" s="1">
        <f t="shared" si="13"/>
        <v>0.23401469050621118</v>
      </c>
      <c r="F27" s="1">
        <f t="shared" si="13"/>
        <v>0.2204515553298132</v>
      </c>
      <c r="G27" s="1">
        <f t="shared" si="13"/>
        <v>0.20803428405001143</v>
      </c>
      <c r="H27" s="1">
        <f t="shared" si="13"/>
        <v>0.19663734410591358</v>
      </c>
      <c r="I27" s="1">
        <f t="shared" si="13"/>
        <v>0.18615193423028778</v>
      </c>
      <c r="J27" s="1">
        <f t="shared" si="13"/>
        <v>0.17648337808951806</v>
      </c>
      <c r="K27" s="1">
        <f t="shared" si="13"/>
        <v>0.1675489795932045</v>
      </c>
      <c r="L27" s="1">
        <f t="shared" si="13"/>
        <v>0.15927624872578999</v>
      </c>
      <c r="M27" s="1">
        <f t="shared" si="13"/>
        <v>0.15160142650878286</v>
      </c>
      <c r="N27" s="1">
        <f t="shared" si="13"/>
        <v>0.14446825281250794</v>
      </c>
      <c r="O27" s="1">
        <f t="shared" si="13"/>
        <v>0.13782693237493998</v>
      </c>
      <c r="P27" s="1">
        <f t="shared" si="13"/>
        <v>0.13163326340974382</v>
      </c>
      <c r="Q27" s="1">
        <f t="shared" si="13"/>
        <v>0.12584790022778472</v>
      </c>
      <c r="R27" s="1">
        <f t="shared" si="13"/>
        <v>0.12043572682479395</v>
      </c>
      <c r="S27" s="1">
        <f t="shared" si="13"/>
        <v>0.11536532275294883</v>
      </c>
      <c r="T27" s="1">
        <f t="shared" si="13"/>
        <v>0.11060850605957641</v>
      </c>
      <c r="U27" s="1">
        <f t="shared" si="13"/>
        <v>0.10613994084184257</v>
      </c>
      <c r="V27" s="1">
        <f t="shared" si="13"/>
        <v>0.1019367991845056</v>
      </c>
      <c r="W27" s="1"/>
      <c r="X27" s="1"/>
      <c r="Y27" s="1"/>
      <c r="AQ27">
        <f>2*AQ17/AQ10</f>
        <v>0.28315777551251559</v>
      </c>
    </row>
    <row r="28" spans="1:43" s="11" customFormat="1" x14ac:dyDescent="0.25">
      <c r="A28" s="10" t="s">
        <v>93</v>
      </c>
      <c r="B28" s="10">
        <f t="shared" ref="B28:V28" si="14">B23/(B27+(B10*(B24+(1/B10)))*(B25+0.5*B27)*B26)</f>
        <v>10.640822746813363</v>
      </c>
      <c r="C28" s="10">
        <f t="shared" si="14"/>
        <v>11.191207277906541</v>
      </c>
      <c r="D28" s="10">
        <f t="shared" si="14"/>
        <v>11.755086291794832</v>
      </c>
      <c r="E28" s="10">
        <f t="shared" si="14"/>
        <v>12.332172538713774</v>
      </c>
      <c r="F28" s="10">
        <f t="shared" si="14"/>
        <v>12.922207446072569</v>
      </c>
      <c r="G28" s="10">
        <f t="shared" si="14"/>
        <v>13.524956353133653</v>
      </c>
      <c r="H28" s="10">
        <f t="shared" si="14"/>
        <v>14.140204755594697</v>
      </c>
      <c r="I28" s="10">
        <f t="shared" si="14"/>
        <v>14.767755310553007</v>
      </c>
      <c r="J28" s="10">
        <f t="shared" si="14"/>
        <v>15.407425421354082</v>
      </c>
      <c r="K28" s="10">
        <f t="shared" si="14"/>
        <v>16.059045269954964</v>
      </c>
      <c r="L28" s="10">
        <f t="shared" si="14"/>
        <v>16.722456198486121</v>
      </c>
      <c r="M28" s="10">
        <f t="shared" si="14"/>
        <v>17.397509366120055</v>
      </c>
      <c r="N28" s="10">
        <f t="shared" si="14"/>
        <v>18.084064625094666</v>
      </c>
      <c r="O28" s="10">
        <f t="shared" si="14"/>
        <v>18.78198957277684</v>
      </c>
      <c r="P28" s="10">
        <f t="shared" si="14"/>
        <v>19.491158746340485</v>
      </c>
      <c r="Q28" s="10">
        <f t="shared" si="14"/>
        <v>20.211452933906386</v>
      </c>
      <c r="R28" s="10">
        <f t="shared" si="14"/>
        <v>20.942758581506556</v>
      </c>
      <c r="S28" s="10">
        <f t="shared" si="14"/>
        <v>21.684967279454465</v>
      </c>
      <c r="T28" s="10">
        <f t="shared" si="14"/>
        <v>22.43797531495937</v>
      </c>
      <c r="U28" s="10">
        <f t="shared" si="14"/>
        <v>23.201683280356303</v>
      </c>
      <c r="V28" s="10">
        <f t="shared" si="14"/>
        <v>23.975995728310252</v>
      </c>
      <c r="W28" s="17">
        <f>(V28-L28)/L28</f>
        <v>0.43376041436310009</v>
      </c>
      <c r="X28" s="17">
        <f>(B28-L28)/L28</f>
        <v>-0.36368063276633528</v>
      </c>
      <c r="Y28" s="10"/>
      <c r="AQ28" s="11">
        <f>AQ23/(AQ27+(AQ10*(AQ24+(1/AQ10)))*(AQ25+0.5*AQ27)*AQ26)</f>
        <v>1.8406169341000558</v>
      </c>
    </row>
    <row r="29" spans="1:43" s="11" customFormat="1" x14ac:dyDescent="0.25">
      <c r="A29" s="10" t="s">
        <v>96</v>
      </c>
      <c r="B29" s="10">
        <f t="shared" ref="B29:V29" si="15">B23/(B10*B24*B25)</f>
        <v>10.755431418380843</v>
      </c>
      <c r="C29" s="10">
        <f t="shared" si="15"/>
        <v>11.313901568876485</v>
      </c>
      <c r="D29" s="10">
        <f t="shared" si="15"/>
        <v>11.886240334452388</v>
      </c>
      <c r="E29" s="10">
        <f t="shared" si="15"/>
        <v>12.472162380595909</v>
      </c>
      <c r="F29" s="10">
        <f t="shared" si="15"/>
        <v>13.071411274397887</v>
      </c>
      <c r="G29" s="10">
        <f t="shared" si="15"/>
        <v>13.68375465997957</v>
      </c>
      <c r="H29" s="10">
        <f t="shared" si="15"/>
        <v>14.308980458576867</v>
      </c>
      <c r="I29" s="10">
        <f t="shared" si="15"/>
        <v>14.946893839786917</v>
      </c>
      <c r="J29" s="10">
        <f t="shared" si="15"/>
        <v>15.597314780668938</v>
      </c>
      <c r="K29" s="10">
        <f t="shared" si="15"/>
        <v>16.260076078316199</v>
      </c>
      <c r="L29" s="10">
        <f t="shared" si="15"/>
        <v>16.93502171612192</v>
      </c>
      <c r="M29" s="10">
        <f t="shared" si="15"/>
        <v>17.622005508775093</v>
      </c>
      <c r="N29" s="10">
        <f t="shared" si="15"/>
        <v>18.320889969038848</v>
      </c>
      <c r="O29" s="10">
        <f t="shared" si="15"/>
        <v>19.031545352601466</v>
      </c>
      <c r="P29" s="10">
        <f t="shared" si="15"/>
        <v>19.753848847123972</v>
      </c>
      <c r="Q29" s="10">
        <f t="shared" si="15"/>
        <v>20.487683878989007</v>
      </c>
      <c r="R29" s="10">
        <f t="shared" si="15"/>
        <v>21.232939516849974</v>
      </c>
      <c r="S29" s="10">
        <f t="shared" si="15"/>
        <v>21.989509955358432</v>
      </c>
      <c r="T29" s="10">
        <f t="shared" si="15"/>
        <v>22.757294065749289</v>
      </c>
      <c r="U29" s="10">
        <f t="shared" si="15"/>
        <v>23.536195002531048</v>
      </c>
      <c r="V29" s="10">
        <f t="shared" si="15"/>
        <v>24.326119857541844</v>
      </c>
      <c r="W29" s="17">
        <f>(V29-L29)/L29</f>
        <v>0.43643865743518329</v>
      </c>
      <c r="X29" s="17">
        <f>(B29-L29)/L29</f>
        <v>-0.36490005158116734</v>
      </c>
      <c r="Y29" s="10"/>
      <c r="AQ29" s="11">
        <f>AQ23/(AQ10*AQ24*AQ25)</f>
        <v>3.6200491048714536</v>
      </c>
    </row>
    <row r="30" spans="1:43" s="11" customFormat="1" x14ac:dyDescent="0.25">
      <c r="A30" s="10" t="s">
        <v>97</v>
      </c>
      <c r="B30" s="10">
        <f>B29*1.5</f>
        <v>16.133147127571263</v>
      </c>
      <c r="C30" s="10">
        <f t="shared" ref="C30:V30" si="16">C29*1.5</f>
        <v>16.970852353314726</v>
      </c>
      <c r="D30" s="10">
        <f t="shared" si="16"/>
        <v>17.829360501678583</v>
      </c>
      <c r="E30" s="10">
        <f t="shared" si="16"/>
        <v>18.708243570893863</v>
      </c>
      <c r="F30" s="10">
        <f t="shared" si="16"/>
        <v>19.60711691159683</v>
      </c>
      <c r="G30" s="10">
        <f t="shared" si="16"/>
        <v>20.525631989969355</v>
      </c>
      <c r="H30" s="10">
        <f t="shared" si="16"/>
        <v>21.4634706878653</v>
      </c>
      <c r="I30" s="10">
        <f t="shared" si="16"/>
        <v>22.420340759680375</v>
      </c>
      <c r="J30" s="10">
        <f t="shared" si="16"/>
        <v>23.395972171003407</v>
      </c>
      <c r="K30" s="10">
        <f t="shared" si="16"/>
        <v>24.390114117474297</v>
      </c>
      <c r="L30" s="10">
        <f t="shared" si="16"/>
        <v>25.402532574182878</v>
      </c>
      <c r="M30" s="10">
        <f t="shared" si="16"/>
        <v>26.433008263162641</v>
      </c>
      <c r="N30" s="10">
        <f t="shared" si="16"/>
        <v>27.481334953558274</v>
      </c>
      <c r="O30" s="10">
        <f t="shared" si="16"/>
        <v>28.547318028902197</v>
      </c>
      <c r="P30" s="10">
        <f t="shared" si="16"/>
        <v>29.630773270685957</v>
      </c>
      <c r="Q30" s="10">
        <f t="shared" si="16"/>
        <v>30.731525818483512</v>
      </c>
      <c r="R30" s="10">
        <f t="shared" si="16"/>
        <v>31.849409275274962</v>
      </c>
      <c r="S30" s="10">
        <f t="shared" si="16"/>
        <v>32.98426493303765</v>
      </c>
      <c r="T30" s="10">
        <f t="shared" si="16"/>
        <v>34.135941098623931</v>
      </c>
      <c r="U30" s="10">
        <f t="shared" si="16"/>
        <v>35.304292503796574</v>
      </c>
      <c r="V30" s="10">
        <f t="shared" si="16"/>
        <v>36.489179786312768</v>
      </c>
      <c r="W30" s="17">
        <f>(V30-L30)/L30</f>
        <v>0.43643865743518345</v>
      </c>
      <c r="X30" s="17">
        <f>(B30-L30)/L30</f>
        <v>-0.36490005158116728</v>
      </c>
      <c r="Y30" s="10"/>
    </row>
    <row r="31" spans="1:43" x14ac:dyDescent="0.25">
      <c r="A31" s="16" t="s">
        <v>94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18"/>
      <c r="X31" s="18"/>
    </row>
    <row r="32" spans="1:43" x14ac:dyDescent="0.25">
      <c r="A32" s="1" t="s">
        <v>45</v>
      </c>
      <c r="B32" s="1">
        <f>0.265*SQRT(B7)</f>
        <v>1.1851160280748887</v>
      </c>
      <c r="C32" s="1">
        <f t="shared" ref="C32:V32" si="17">0.265*SQRT(C7)</f>
        <v>1.1851160280748887</v>
      </c>
      <c r="D32" s="1">
        <f t="shared" si="17"/>
        <v>1.1851160280748887</v>
      </c>
      <c r="E32" s="1">
        <f t="shared" si="17"/>
        <v>1.1851160280748887</v>
      </c>
      <c r="F32" s="1">
        <f t="shared" si="17"/>
        <v>1.1851160280748887</v>
      </c>
      <c r="G32" s="1">
        <f t="shared" si="17"/>
        <v>1.1851160280748887</v>
      </c>
      <c r="H32" s="1">
        <f t="shared" si="17"/>
        <v>1.1851160280748887</v>
      </c>
      <c r="I32" s="1">
        <f t="shared" si="17"/>
        <v>1.1851160280748887</v>
      </c>
      <c r="J32" s="1">
        <f t="shared" si="17"/>
        <v>1.1851160280748887</v>
      </c>
      <c r="K32" s="1">
        <f t="shared" si="17"/>
        <v>1.1851160280748887</v>
      </c>
      <c r="L32" s="1">
        <f t="shared" si="17"/>
        <v>1.1851160280748887</v>
      </c>
      <c r="M32" s="1">
        <f t="shared" si="17"/>
        <v>1.1851160280748887</v>
      </c>
      <c r="N32" s="1">
        <f t="shared" si="17"/>
        <v>1.1851160280748887</v>
      </c>
      <c r="O32" s="1">
        <f t="shared" si="17"/>
        <v>1.1851160280748887</v>
      </c>
      <c r="P32" s="1">
        <f t="shared" si="17"/>
        <v>1.1851160280748887</v>
      </c>
      <c r="Q32" s="1">
        <f t="shared" si="17"/>
        <v>1.1851160280748887</v>
      </c>
      <c r="R32" s="1">
        <f t="shared" si="17"/>
        <v>1.1851160280748887</v>
      </c>
      <c r="S32" s="1">
        <f t="shared" si="17"/>
        <v>1.1851160280748887</v>
      </c>
      <c r="T32" s="1">
        <f t="shared" si="17"/>
        <v>1.1851160280748887</v>
      </c>
      <c r="U32" s="1">
        <f t="shared" si="17"/>
        <v>1.1851160280748887</v>
      </c>
      <c r="V32" s="1">
        <f t="shared" si="17"/>
        <v>1.1851160280748887</v>
      </c>
      <c r="W32" s="18"/>
      <c r="X32" s="18"/>
      <c r="Y32" s="1"/>
    </row>
    <row r="33" spans="1:25" x14ac:dyDescent="0.25">
      <c r="A33" s="1" t="s">
        <v>43</v>
      </c>
      <c r="B33" s="1">
        <f>B6/(((B31)^2)*(B32^(4/3)))</f>
        <v>3.7376054271612474E-2</v>
      </c>
      <c r="C33" s="1">
        <f t="shared" ref="C33:V33" si="18">C6/(((C31)^2)*(C32^(4/3)))</f>
        <v>3.7376054271612474E-2</v>
      </c>
      <c r="D33" s="1">
        <f t="shared" si="18"/>
        <v>3.7376054271612474E-2</v>
      </c>
      <c r="E33" s="1">
        <f t="shared" si="18"/>
        <v>3.7376054271612474E-2</v>
      </c>
      <c r="F33" s="1">
        <f t="shared" si="18"/>
        <v>3.7376054271612474E-2</v>
      </c>
      <c r="G33" s="1">
        <f t="shared" si="18"/>
        <v>3.7376054271612474E-2</v>
      </c>
      <c r="H33" s="1">
        <f t="shared" si="18"/>
        <v>3.7376054271612474E-2</v>
      </c>
      <c r="I33" s="1">
        <f t="shared" si="18"/>
        <v>3.7376054271612474E-2</v>
      </c>
      <c r="J33" s="1">
        <f t="shared" si="18"/>
        <v>3.7376054271612474E-2</v>
      </c>
      <c r="K33" s="1">
        <f t="shared" si="18"/>
        <v>3.7376054271612474E-2</v>
      </c>
      <c r="L33" s="1">
        <f t="shared" si="18"/>
        <v>3.7376054271612474E-2</v>
      </c>
      <c r="M33" s="1">
        <f t="shared" si="18"/>
        <v>3.7376054271612474E-2</v>
      </c>
      <c r="N33" s="1">
        <f t="shared" si="18"/>
        <v>3.7376054271612474E-2</v>
      </c>
      <c r="O33" s="1">
        <f t="shared" si="18"/>
        <v>3.7376054271612474E-2</v>
      </c>
      <c r="P33" s="1">
        <f t="shared" si="18"/>
        <v>3.7376054271612474E-2</v>
      </c>
      <c r="Q33" s="1">
        <f t="shared" si="18"/>
        <v>3.7376054271612474E-2</v>
      </c>
      <c r="R33" s="1">
        <f t="shared" si="18"/>
        <v>3.7376054271612474E-2</v>
      </c>
      <c r="S33" s="1">
        <f t="shared" si="18"/>
        <v>3.7376054271612474E-2</v>
      </c>
      <c r="T33" s="1">
        <f t="shared" si="18"/>
        <v>3.7376054271612474E-2</v>
      </c>
      <c r="U33" s="1">
        <f t="shared" si="18"/>
        <v>3.7376054271612474E-2</v>
      </c>
      <c r="V33" s="1">
        <f t="shared" si="18"/>
        <v>3.7376054271612474E-2</v>
      </c>
      <c r="W33" s="18"/>
      <c r="X33" s="18"/>
      <c r="Y33" s="1"/>
    </row>
    <row r="34" spans="1:25" x14ac:dyDescent="0.25">
      <c r="A34" s="1" t="s">
        <v>95</v>
      </c>
      <c r="B34">
        <f>(B9/B7)^2</f>
        <v>6.25</v>
      </c>
      <c r="C34">
        <f t="shared" ref="C34:V34" si="19">(C9/C7)^2</f>
        <v>6.25</v>
      </c>
      <c r="D34">
        <f t="shared" si="19"/>
        <v>6.25</v>
      </c>
      <c r="E34">
        <f t="shared" si="19"/>
        <v>6.25</v>
      </c>
      <c r="F34">
        <f t="shared" si="19"/>
        <v>6.25</v>
      </c>
      <c r="G34">
        <f t="shared" si="19"/>
        <v>6.25</v>
      </c>
      <c r="H34">
        <f t="shared" si="19"/>
        <v>6.25</v>
      </c>
      <c r="I34">
        <f t="shared" si="19"/>
        <v>6.25</v>
      </c>
      <c r="J34">
        <f t="shared" si="19"/>
        <v>6.25</v>
      </c>
      <c r="K34">
        <f t="shared" si="19"/>
        <v>6.25</v>
      </c>
      <c r="L34">
        <f t="shared" si="19"/>
        <v>6.25</v>
      </c>
      <c r="M34">
        <f t="shared" si="19"/>
        <v>6.25</v>
      </c>
      <c r="N34">
        <f t="shared" si="19"/>
        <v>6.25</v>
      </c>
      <c r="O34">
        <f t="shared" si="19"/>
        <v>6.25</v>
      </c>
      <c r="P34">
        <f t="shared" si="19"/>
        <v>6.25</v>
      </c>
      <c r="Q34">
        <f t="shared" si="19"/>
        <v>6.25</v>
      </c>
      <c r="R34">
        <f t="shared" si="19"/>
        <v>6.25</v>
      </c>
      <c r="S34">
        <f t="shared" si="19"/>
        <v>6.25</v>
      </c>
      <c r="T34">
        <f t="shared" si="19"/>
        <v>6.25</v>
      </c>
      <c r="U34">
        <f t="shared" si="19"/>
        <v>6.25</v>
      </c>
      <c r="V34">
        <f t="shared" si="19"/>
        <v>6.25</v>
      </c>
      <c r="W34" s="18"/>
      <c r="X34" s="18"/>
      <c r="Y34" s="1"/>
    </row>
    <row r="35" spans="1:25" s="11" customFormat="1" x14ac:dyDescent="0.25">
      <c r="A35" s="1" t="s">
        <v>44</v>
      </c>
      <c r="B35" s="1">
        <f>B33*B34</f>
        <v>0.23360033919757797</v>
      </c>
      <c r="C35" s="1">
        <f t="shared" ref="C35:V35" si="20">C33*C34</f>
        <v>0.23360033919757797</v>
      </c>
      <c r="D35" s="1">
        <f t="shared" si="20"/>
        <v>0.23360033919757797</v>
      </c>
      <c r="E35" s="1">
        <f t="shared" si="20"/>
        <v>0.23360033919757797</v>
      </c>
      <c r="F35" s="1">
        <f t="shared" si="20"/>
        <v>0.23360033919757797</v>
      </c>
      <c r="G35" s="1">
        <f t="shared" si="20"/>
        <v>0.23360033919757797</v>
      </c>
      <c r="H35" s="1">
        <f t="shared" si="20"/>
        <v>0.23360033919757797</v>
      </c>
      <c r="I35" s="1">
        <f t="shared" si="20"/>
        <v>0.23360033919757797</v>
      </c>
      <c r="J35" s="1">
        <f t="shared" si="20"/>
        <v>0.23360033919757797</v>
      </c>
      <c r="K35" s="1">
        <f t="shared" si="20"/>
        <v>0.23360033919757797</v>
      </c>
      <c r="L35" s="1">
        <f t="shared" si="20"/>
        <v>0.23360033919757797</v>
      </c>
      <c r="M35" s="1">
        <f t="shared" si="20"/>
        <v>0.23360033919757797</v>
      </c>
      <c r="N35" s="1">
        <f t="shared" si="20"/>
        <v>0.23360033919757797</v>
      </c>
      <c r="O35" s="1">
        <f t="shared" si="20"/>
        <v>0.23360033919757797</v>
      </c>
      <c r="P35" s="1">
        <f t="shared" si="20"/>
        <v>0.23360033919757797</v>
      </c>
      <c r="Q35" s="1">
        <f t="shared" si="20"/>
        <v>0.23360033919757797</v>
      </c>
      <c r="R35" s="1">
        <f t="shared" si="20"/>
        <v>0.23360033919757797</v>
      </c>
      <c r="S35" s="1">
        <f t="shared" si="20"/>
        <v>0.23360033919757797</v>
      </c>
      <c r="T35" s="1">
        <f t="shared" si="20"/>
        <v>0.23360033919757797</v>
      </c>
      <c r="U35" s="1">
        <f t="shared" si="20"/>
        <v>0.23360033919757797</v>
      </c>
      <c r="V35" s="1">
        <f t="shared" si="20"/>
        <v>0.23360033919757797</v>
      </c>
      <c r="W35" s="17"/>
      <c r="X35" s="17"/>
      <c r="Y35" s="10"/>
    </row>
    <row r="36" spans="1:25" x14ac:dyDescent="0.25">
      <c r="A36" s="1" t="s">
        <v>42</v>
      </c>
      <c r="B36" s="15">
        <f t="shared" ref="B36:V36" si="21">(1+((B6*B5)/(B4*B7)))/(1-(3*(B35/B25)))</f>
        <v>1.0475650937100771</v>
      </c>
      <c r="C36" s="1">
        <f t="shared" si="21"/>
        <v>1.0490584232182358</v>
      </c>
      <c r="D36" s="1">
        <f t="shared" si="21"/>
        <v>1.0505529499237101</v>
      </c>
      <c r="E36" s="1">
        <f t="shared" si="21"/>
        <v>1.0520484967830697</v>
      </c>
      <c r="F36" s="1">
        <f t="shared" si="21"/>
        <v>1.0535449181188301</v>
      </c>
      <c r="G36" s="1">
        <f t="shared" si="21"/>
        <v>1.0550420931772744</v>
      </c>
      <c r="H36" s="1">
        <f t="shared" si="21"/>
        <v>1.0565399211839179</v>
      </c>
      <c r="I36" s="1">
        <f t="shared" si="21"/>
        <v>1.0580383175096908</v>
      </c>
      <c r="J36" s="1">
        <f t="shared" si="21"/>
        <v>1.0595372106704051</v>
      </c>
      <c r="K36" s="1">
        <f t="shared" si="21"/>
        <v>1.061036539958029</v>
      </c>
      <c r="L36" s="1">
        <f t="shared" si="21"/>
        <v>1.0625362535557139</v>
      </c>
      <c r="M36" s="1">
        <f t="shared" si="21"/>
        <v>1.0640363070265866</v>
      </c>
      <c r="N36" s="1">
        <f t="shared" si="21"/>
        <v>1.0655366620937738</v>
      </c>
      <c r="O36" s="1">
        <f t="shared" si="21"/>
        <v>1.0670372856491348</v>
      </c>
      <c r="P36" s="1">
        <f t="shared" si="21"/>
        <v>1.0685381489429262</v>
      </c>
      <c r="Q36" s="1">
        <f t="shared" si="21"/>
        <v>1.0700392269175911</v>
      </c>
      <c r="R36" s="1">
        <f t="shared" si="21"/>
        <v>1.0715404976571015</v>
      </c>
      <c r="S36" s="1">
        <f t="shared" si="21"/>
        <v>1.0730419419294934</v>
      </c>
      <c r="T36" s="1">
        <f t="shared" si="21"/>
        <v>1.0745435428050196</v>
      </c>
      <c r="U36" s="1">
        <f t="shared" si="21"/>
        <v>1.076045285335965</v>
      </c>
      <c r="V36" s="1">
        <f t="shared" si="21"/>
        <v>1.0775471562870234</v>
      </c>
      <c r="W36" s="18"/>
      <c r="X36" s="18"/>
    </row>
    <row r="37" spans="1:25" x14ac:dyDescent="0.25">
      <c r="A37" s="10" t="s">
        <v>98</v>
      </c>
      <c r="B37" s="10">
        <f t="shared" ref="B37:V37" si="22">B36*B28</f>
        <v>11.146954477917861</v>
      </c>
      <c r="C37" s="10">
        <f t="shared" si="22"/>
        <v>11.740230260869081</v>
      </c>
      <c r="D37" s="10">
        <f t="shared" si="22"/>
        <v>12.349340580452827</v>
      </c>
      <c r="E37" s="10">
        <f t="shared" si="22"/>
        <v>12.974043581423278</v>
      </c>
      <c r="F37" s="10">
        <f t="shared" si="22"/>
        <v>13.614125985687062</v>
      </c>
      <c r="G37" s="10">
        <f t="shared" si="22"/>
        <v>14.269398260941404</v>
      </c>
      <c r="H37" s="10">
        <f t="shared" si="22"/>
        <v>14.939690818000482</v>
      </c>
      <c r="I37" s="10">
        <f t="shared" si="22"/>
        <v>15.624850982172305</v>
      </c>
      <c r="J37" s="10">
        <f t="shared" si="22"/>
        <v>16.324740554553795</v>
      </c>
      <c r="K37" s="10">
        <f t="shared" si="22"/>
        <v>17.039233828262368</v>
      </c>
      <c r="L37" s="10">
        <f t="shared" si="22"/>
        <v>17.768215959388968</v>
      </c>
      <c r="M37" s="10">
        <f t="shared" si="22"/>
        <v>18.511581617386835</v>
      </c>
      <c r="N37" s="10">
        <f t="shared" si="22"/>
        <v>19.269233857711463</v>
      </c>
      <c r="O37" s="10">
        <f t="shared" si="22"/>
        <v>20.041083172826152</v>
      </c>
      <c r="P37" s="10">
        <f t="shared" si="22"/>
        <v>20.827046687567389</v>
      </c>
      <c r="Q37" s="10">
        <f t="shared" si="22"/>
        <v>21.62704747227847</v>
      </c>
      <c r="R37" s="10">
        <f t="shared" si="22"/>
        <v>22.441013952740068</v>
      </c>
      <c r="S37" s="10">
        <f t="shared" si="22"/>
        <v>23.268879400223344</v>
      </c>
      <c r="T37" s="10">
        <f t="shared" si="22"/>
        <v>24.110581488308018</v>
      </c>
      <c r="U37" s="10">
        <f t="shared" si="22"/>
        <v>24.966061905685685</v>
      </c>
      <c r="V37" s="10">
        <f t="shared" si="22"/>
        <v>25.835266016190531</v>
      </c>
      <c r="W37" s="17">
        <f>(V37-L37)/L37</f>
        <v>0.45401575910826453</v>
      </c>
      <c r="X37" s="17">
        <f>(B37-L37)/L37</f>
        <v>-0.37264638704328346</v>
      </c>
    </row>
    <row r="38" spans="1:25" x14ac:dyDescent="0.25">
      <c r="A38" s="10" t="s">
        <v>88</v>
      </c>
      <c r="B38" s="13">
        <f t="shared" ref="B38:V38" si="23">B37/B30</f>
        <v>0.69093490499866039</v>
      </c>
      <c r="C38" s="13">
        <f t="shared" si="23"/>
        <v>0.69178789706316635</v>
      </c>
      <c r="D38" s="13">
        <f t="shared" si="23"/>
        <v>0.69264069113921234</v>
      </c>
      <c r="E38" s="13">
        <f t="shared" si="23"/>
        <v>0.6934934074521133</v>
      </c>
      <c r="F38" s="13">
        <f t="shared" si="23"/>
        <v>0.69434614212122381</v>
      </c>
      <c r="G38" s="13">
        <f t="shared" si="23"/>
        <v>0.69519897209083248</v>
      </c>
      <c r="H38" s="13">
        <f t="shared" si="23"/>
        <v>0.69605195894282201</v>
      </c>
      <c r="I38" s="13">
        <f t="shared" si="23"/>
        <v>0.69690515187312674</v>
      </c>
      <c r="J38" s="13">
        <f t="shared" si="23"/>
        <v>0.69775859003569929</v>
      </c>
      <c r="K38" s="13">
        <f t="shared" si="23"/>
        <v>0.69861230440306177</v>
      </c>
      <c r="L38" s="13">
        <f t="shared" si="23"/>
        <v>0.69946631925382019</v>
      </c>
      <c r="M38" s="13">
        <f t="shared" si="23"/>
        <v>0.70032065336977922</v>
      </c>
      <c r="N38" s="13">
        <f t="shared" si="23"/>
        <v>0.70117532100515689</v>
      </c>
      <c r="O38" s="13">
        <f t="shared" si="23"/>
        <v>0.70203033267559256</v>
      </c>
      <c r="P38" s="13">
        <f t="shared" si="23"/>
        <v>0.70288569580368698</v>
      </c>
      <c r="Q38" s="13">
        <f t="shared" si="23"/>
        <v>0.70374141524957601</v>
      </c>
      <c r="R38" s="13">
        <f t="shared" si="23"/>
        <v>0.7045974937488485</v>
      </c>
      <c r="S38" s="13">
        <f t="shared" si="23"/>
        <v>0.70545393227535003</v>
      </c>
      <c r="T38" s="13">
        <f t="shared" si="23"/>
        <v>0.70631073034280434</v>
      </c>
      <c r="U38" s="13">
        <f t="shared" si="23"/>
        <v>0.70716788625634885</v>
      </c>
      <c r="V38" s="13">
        <f t="shared" si="23"/>
        <v>0.70802539732289183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8"/>
  <sheetViews>
    <sheetView zoomScaleNormal="100" workbookViewId="0">
      <selection activeCell="I35" sqref="I35"/>
    </sheetView>
  </sheetViews>
  <sheetFormatPr defaultRowHeight="15" x14ac:dyDescent="0.25"/>
  <cols>
    <col min="1" max="1" width="24.28515625" bestFit="1" customWidth="1"/>
    <col min="2" max="22" width="7.5703125" customWidth="1"/>
    <col min="23" max="23" width="16.42578125" customWidth="1"/>
    <col min="24" max="25" width="7.5703125" customWidth="1"/>
  </cols>
  <sheetData>
    <row r="2" spans="1:43" x14ac:dyDescent="0.25">
      <c r="B2" t="s">
        <v>1</v>
      </c>
    </row>
    <row r="4" spans="1:43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91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300</v>
      </c>
      <c r="C8" s="1">
        <v>310</v>
      </c>
      <c r="D8" s="1">
        <v>320</v>
      </c>
      <c r="E8" s="1">
        <v>330</v>
      </c>
      <c r="F8" s="1">
        <v>340</v>
      </c>
      <c r="G8" s="1">
        <v>350</v>
      </c>
      <c r="H8" s="1">
        <v>360</v>
      </c>
      <c r="I8" s="1">
        <v>370</v>
      </c>
      <c r="J8" s="1">
        <v>380</v>
      </c>
      <c r="K8" s="1">
        <v>390</v>
      </c>
      <c r="L8" s="1">
        <v>400</v>
      </c>
      <c r="M8" s="1">
        <v>410</v>
      </c>
      <c r="N8" s="1">
        <v>420</v>
      </c>
      <c r="O8" s="1">
        <v>430</v>
      </c>
      <c r="P8" s="1">
        <v>440</v>
      </c>
      <c r="Q8" s="1">
        <v>450</v>
      </c>
      <c r="R8" s="1">
        <v>460</v>
      </c>
      <c r="S8" s="1">
        <v>470</v>
      </c>
      <c r="T8" s="1">
        <v>480</v>
      </c>
      <c r="U8" s="1">
        <v>490</v>
      </c>
      <c r="V8" s="1">
        <v>500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 t="shared" ref="B14:V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  <c r="AQ14">
        <f>0.265*SQRT(AQ5)</f>
        <v>1.1851160280748887</v>
      </c>
    </row>
    <row r="15" spans="1:43" x14ac:dyDescent="0.25">
      <c r="A15" s="1" t="s">
        <v>15</v>
      </c>
      <c r="B15" s="1">
        <f t="shared" ref="B15:V15" si="1">B4/(((B13)^2)*(B14^(4/3)))</f>
        <v>4.1004301530399125</v>
      </c>
      <c r="C15" s="1">
        <f t="shared" si="1"/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>
        <f t="shared" si="1"/>
        <v>4.1004301530399125</v>
      </c>
      <c r="S15" s="1">
        <f t="shared" si="1"/>
        <v>4.1004301530399125</v>
      </c>
      <c r="T15" s="1">
        <f t="shared" si="1"/>
        <v>4.1004301530399125</v>
      </c>
      <c r="U15" s="1">
        <f t="shared" si="1"/>
        <v>4.1004301530399125</v>
      </c>
      <c r="V15" s="1">
        <f t="shared" si="1"/>
        <v>4.1004301530399125</v>
      </c>
      <c r="W15" s="1"/>
      <c r="X15" s="1"/>
      <c r="Y15" s="1"/>
      <c r="AQ15">
        <f>AQ4/((($B$13)^2)*($B$14^(4/3)))</f>
        <v>9.8410323672957905</v>
      </c>
    </row>
    <row r="16" spans="1:43" x14ac:dyDescent="0.25">
      <c r="A16" s="1" t="s">
        <v>5</v>
      </c>
      <c r="B16" s="1">
        <f t="shared" ref="B16:V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/>
      <c r="X16" s="1"/>
      <c r="Y16" s="1"/>
      <c r="AQ16">
        <f>$B$9/$B$5</f>
        <v>1.25</v>
      </c>
    </row>
    <row r="17" spans="1:43" x14ac:dyDescent="0.25">
      <c r="A17" s="1" t="s">
        <v>16</v>
      </c>
      <c r="B17" s="1">
        <f>B16^2</f>
        <v>1.5625</v>
      </c>
      <c r="C17" s="1">
        <f t="shared" ref="C17:V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/>
      <c r="X17" s="1"/>
      <c r="Y17" s="1"/>
      <c r="AQ17">
        <f t="shared" ref="AQ17" si="4">AQ16^2</f>
        <v>1.5625</v>
      </c>
    </row>
    <row r="18" spans="1:43" x14ac:dyDescent="0.25">
      <c r="A18" s="1" t="s">
        <v>6</v>
      </c>
      <c r="B18" s="1">
        <f>B15*B17</f>
        <v>6.4069221141248631</v>
      </c>
      <c r="C18" s="1">
        <f t="shared" ref="C18:V18" si="5">C15*C17</f>
        <v>6.4069221141248631</v>
      </c>
      <c r="D18" s="1">
        <f t="shared" si="5"/>
        <v>6.4069221141248631</v>
      </c>
      <c r="E18" s="1">
        <f t="shared" si="5"/>
        <v>6.4069221141248631</v>
      </c>
      <c r="F18" s="1">
        <f t="shared" si="5"/>
        <v>6.4069221141248631</v>
      </c>
      <c r="G18" s="1">
        <f t="shared" si="5"/>
        <v>6.4069221141248631</v>
      </c>
      <c r="H18" s="1">
        <f t="shared" si="5"/>
        <v>6.4069221141248631</v>
      </c>
      <c r="I18" s="1">
        <f t="shared" si="5"/>
        <v>6.4069221141248631</v>
      </c>
      <c r="J18" s="1">
        <f t="shared" si="5"/>
        <v>6.4069221141248631</v>
      </c>
      <c r="K18" s="1">
        <f t="shared" si="5"/>
        <v>6.4069221141248631</v>
      </c>
      <c r="L18" s="1">
        <f t="shared" si="5"/>
        <v>6.4069221141248631</v>
      </c>
      <c r="M18" s="1">
        <f t="shared" si="5"/>
        <v>6.4069221141248631</v>
      </c>
      <c r="N18" s="1">
        <f t="shared" si="5"/>
        <v>6.4069221141248631</v>
      </c>
      <c r="O18" s="1">
        <f t="shared" si="5"/>
        <v>6.4069221141248631</v>
      </c>
      <c r="P18" s="1">
        <f t="shared" si="5"/>
        <v>6.4069221141248631</v>
      </c>
      <c r="Q18" s="1">
        <f t="shared" si="5"/>
        <v>6.4069221141248631</v>
      </c>
      <c r="R18" s="1">
        <f t="shared" si="5"/>
        <v>6.4069221141248631</v>
      </c>
      <c r="S18" s="1">
        <f t="shared" si="5"/>
        <v>6.4069221141248631</v>
      </c>
      <c r="T18" s="1">
        <f t="shared" si="5"/>
        <v>6.4069221141248631</v>
      </c>
      <c r="U18" s="1">
        <f t="shared" si="5"/>
        <v>6.4069221141248631</v>
      </c>
      <c r="V18" s="1">
        <f t="shared" si="5"/>
        <v>6.4069221141248631</v>
      </c>
      <c r="W18" s="1"/>
      <c r="X18" s="1"/>
      <c r="Y18" s="1"/>
      <c r="AQ18">
        <f t="shared" ref="AQ18" si="6">AQ15*AQ17</f>
        <v>15.376613073899673</v>
      </c>
    </row>
    <row r="19" spans="1:43" x14ac:dyDescent="0.25">
      <c r="A19" s="1" t="s">
        <v>7</v>
      </c>
      <c r="B19" s="1">
        <f>B9</f>
        <v>50</v>
      </c>
      <c r="C19" s="1">
        <f t="shared" ref="C19:V19" si="7">C9</f>
        <v>50</v>
      </c>
      <c r="D19" s="1">
        <f t="shared" si="7"/>
        <v>50</v>
      </c>
      <c r="E19" s="1">
        <f t="shared" si="7"/>
        <v>50</v>
      </c>
      <c r="F19" s="1">
        <f t="shared" si="7"/>
        <v>50</v>
      </c>
      <c r="G19" s="1">
        <f t="shared" si="7"/>
        <v>50</v>
      </c>
      <c r="H19" s="1">
        <f t="shared" si="7"/>
        <v>50</v>
      </c>
      <c r="I19" s="1">
        <f t="shared" si="7"/>
        <v>50</v>
      </c>
      <c r="J19" s="1">
        <f t="shared" si="7"/>
        <v>50</v>
      </c>
      <c r="K19" s="1">
        <f t="shared" si="7"/>
        <v>50</v>
      </c>
      <c r="L19" s="1">
        <f t="shared" si="7"/>
        <v>50</v>
      </c>
      <c r="M19" s="1">
        <f t="shared" si="7"/>
        <v>50</v>
      </c>
      <c r="N19" s="1">
        <f t="shared" si="7"/>
        <v>50</v>
      </c>
      <c r="O19" s="1">
        <f t="shared" si="7"/>
        <v>50</v>
      </c>
      <c r="P19" s="1">
        <f t="shared" si="7"/>
        <v>50</v>
      </c>
      <c r="Q19" s="1">
        <f t="shared" si="7"/>
        <v>50</v>
      </c>
      <c r="R19" s="1">
        <f t="shared" si="7"/>
        <v>50</v>
      </c>
      <c r="S19" s="1">
        <f t="shared" si="7"/>
        <v>50</v>
      </c>
      <c r="T19" s="1">
        <f t="shared" si="7"/>
        <v>50</v>
      </c>
      <c r="U19" s="1">
        <f t="shared" si="7"/>
        <v>50</v>
      </c>
      <c r="V19" s="1">
        <f t="shared" si="7"/>
        <v>50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 t="shared" ref="AQ20" si="8"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 t="shared" ref="B23:V23" si="9">B5*B4</f>
        <v>400000</v>
      </c>
      <c r="C23" s="1">
        <f t="shared" si="9"/>
        <v>400000</v>
      </c>
      <c r="D23" s="1">
        <f t="shared" si="9"/>
        <v>400000</v>
      </c>
      <c r="E23" s="1">
        <f t="shared" si="9"/>
        <v>400000</v>
      </c>
      <c r="F23" s="1">
        <f t="shared" si="9"/>
        <v>400000</v>
      </c>
      <c r="G23" s="1">
        <f t="shared" si="9"/>
        <v>400000</v>
      </c>
      <c r="H23" s="1">
        <f t="shared" si="9"/>
        <v>400000</v>
      </c>
      <c r="I23" s="1">
        <f t="shared" si="9"/>
        <v>400000</v>
      </c>
      <c r="J23" s="1">
        <f t="shared" si="9"/>
        <v>400000</v>
      </c>
      <c r="K23" s="1">
        <f t="shared" si="9"/>
        <v>400000</v>
      </c>
      <c r="L23" s="1">
        <f t="shared" si="9"/>
        <v>400000</v>
      </c>
      <c r="M23" s="1">
        <f t="shared" si="9"/>
        <v>400000</v>
      </c>
      <c r="N23" s="1">
        <f t="shared" si="9"/>
        <v>400000</v>
      </c>
      <c r="O23" s="1">
        <f t="shared" si="9"/>
        <v>400000</v>
      </c>
      <c r="P23" s="1">
        <f t="shared" si="9"/>
        <v>400000</v>
      </c>
      <c r="Q23" s="1">
        <f t="shared" si="9"/>
        <v>400000</v>
      </c>
      <c r="R23" s="1">
        <f t="shared" si="9"/>
        <v>400000</v>
      </c>
      <c r="S23" s="1">
        <f t="shared" si="9"/>
        <v>400000</v>
      </c>
      <c r="T23" s="1">
        <f t="shared" si="9"/>
        <v>400000</v>
      </c>
      <c r="U23" s="1">
        <f t="shared" si="9"/>
        <v>400000</v>
      </c>
      <c r="V23" s="1">
        <f t="shared" si="9"/>
        <v>400000</v>
      </c>
      <c r="W23" s="1"/>
      <c r="X23" s="1"/>
      <c r="Y23" s="1"/>
      <c r="AQ23">
        <f>AQ5*AQ4</f>
        <v>480000</v>
      </c>
    </row>
    <row r="24" spans="1:43" x14ac:dyDescent="0.25">
      <c r="A24" s="1" t="s">
        <v>18</v>
      </c>
      <c r="B24" s="1">
        <f>B18/B17</f>
        <v>4.1004301530399125</v>
      </c>
      <c r="C24" s="1">
        <f t="shared" ref="C24:V24" si="10">C18/C17</f>
        <v>4.1004301530399125</v>
      </c>
      <c r="D24" s="1">
        <f t="shared" si="10"/>
        <v>4.1004301530399125</v>
      </c>
      <c r="E24" s="1">
        <f t="shared" si="10"/>
        <v>4.1004301530399125</v>
      </c>
      <c r="F24" s="1">
        <f t="shared" si="10"/>
        <v>4.1004301530399125</v>
      </c>
      <c r="G24" s="1">
        <f t="shared" si="10"/>
        <v>4.1004301530399125</v>
      </c>
      <c r="H24" s="1">
        <f t="shared" si="10"/>
        <v>4.1004301530399125</v>
      </c>
      <c r="I24" s="1">
        <f t="shared" si="10"/>
        <v>4.1004301530399125</v>
      </c>
      <c r="J24" s="1">
        <f t="shared" si="10"/>
        <v>4.1004301530399125</v>
      </c>
      <c r="K24" s="1">
        <f t="shared" si="10"/>
        <v>4.1004301530399125</v>
      </c>
      <c r="L24" s="1">
        <f t="shared" si="10"/>
        <v>4.1004301530399125</v>
      </c>
      <c r="M24" s="1">
        <f t="shared" si="10"/>
        <v>4.1004301530399125</v>
      </c>
      <c r="N24" s="1">
        <f t="shared" si="10"/>
        <v>4.1004301530399125</v>
      </c>
      <c r="O24" s="1">
        <f t="shared" si="10"/>
        <v>4.1004301530399125</v>
      </c>
      <c r="P24" s="1">
        <f t="shared" si="10"/>
        <v>4.1004301530399125</v>
      </c>
      <c r="Q24" s="1">
        <f t="shared" si="10"/>
        <v>4.1004301530399125</v>
      </c>
      <c r="R24" s="1">
        <f t="shared" si="10"/>
        <v>4.1004301530399125</v>
      </c>
      <c r="S24" s="1">
        <f t="shared" si="10"/>
        <v>4.1004301530399125</v>
      </c>
      <c r="T24" s="1">
        <f t="shared" si="10"/>
        <v>4.1004301530399125</v>
      </c>
      <c r="U24" s="1">
        <f t="shared" si="10"/>
        <v>4.1004301530399125</v>
      </c>
      <c r="V24" s="1">
        <f t="shared" si="10"/>
        <v>4.1004301530399125</v>
      </c>
      <c r="W24" s="1"/>
      <c r="X24" s="1"/>
      <c r="Y24" s="1"/>
      <c r="AQ24">
        <f t="shared" ref="AQ24" si="11">AQ18/AQ17</f>
        <v>9.8410323672957905</v>
      </c>
    </row>
    <row r="25" spans="1:43" x14ac:dyDescent="0.25">
      <c r="A25" s="1" t="s">
        <v>19</v>
      </c>
      <c r="B25" s="1">
        <f>B8-B18</f>
        <v>293.59307788587512</v>
      </c>
      <c r="C25" s="1">
        <f t="shared" ref="C25:V25" si="12">C8-C18</f>
        <v>303.59307788587512</v>
      </c>
      <c r="D25" s="1">
        <f t="shared" si="12"/>
        <v>313.59307788587512</v>
      </c>
      <c r="E25" s="1">
        <f t="shared" si="12"/>
        <v>323.59307788587512</v>
      </c>
      <c r="F25" s="1">
        <f t="shared" si="12"/>
        <v>333.59307788587512</v>
      </c>
      <c r="G25" s="1">
        <f t="shared" si="12"/>
        <v>343.59307788587512</v>
      </c>
      <c r="H25" s="1">
        <f t="shared" si="12"/>
        <v>353.59307788587512</v>
      </c>
      <c r="I25" s="1">
        <f t="shared" si="12"/>
        <v>363.59307788587512</v>
      </c>
      <c r="J25" s="1">
        <f t="shared" si="12"/>
        <v>373.59307788587512</v>
      </c>
      <c r="K25" s="1">
        <f t="shared" si="12"/>
        <v>383.59307788587512</v>
      </c>
      <c r="L25" s="1">
        <f t="shared" si="12"/>
        <v>393.59307788587512</v>
      </c>
      <c r="M25" s="1">
        <f t="shared" si="12"/>
        <v>403.59307788587512</v>
      </c>
      <c r="N25" s="1">
        <f t="shared" si="12"/>
        <v>413.59307788587512</v>
      </c>
      <c r="O25" s="1">
        <f t="shared" si="12"/>
        <v>423.59307788587512</v>
      </c>
      <c r="P25" s="1">
        <f t="shared" si="12"/>
        <v>433.59307788587512</v>
      </c>
      <c r="Q25" s="1">
        <f t="shared" si="12"/>
        <v>443.59307788587512</v>
      </c>
      <c r="R25" s="1">
        <f t="shared" si="12"/>
        <v>453.59307788587512</v>
      </c>
      <c r="S25" s="1">
        <f t="shared" si="12"/>
        <v>463.59307788587512</v>
      </c>
      <c r="T25" s="1">
        <f t="shared" si="12"/>
        <v>473.59307788587512</v>
      </c>
      <c r="U25" s="1">
        <f t="shared" si="12"/>
        <v>483.59307788587512</v>
      </c>
      <c r="V25" s="1">
        <f t="shared" si="12"/>
        <v>493.59307788587512</v>
      </c>
      <c r="W25" s="1"/>
      <c r="X25" s="1"/>
      <c r="Y25" s="1"/>
      <c r="AQ25">
        <f t="shared" ref="AQ25" si="13">AQ8-AQ18</f>
        <v>584.62338692610035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14">1+((C19/C20)*(C22/C21))</f>
        <v>1</v>
      </c>
      <c r="D26" s="1">
        <f t="shared" si="14"/>
        <v>1</v>
      </c>
      <c r="E26" s="1">
        <f t="shared" si="14"/>
        <v>1</v>
      </c>
      <c r="F26" s="1">
        <f t="shared" si="14"/>
        <v>1</v>
      </c>
      <c r="G26" s="1">
        <f t="shared" si="14"/>
        <v>1</v>
      </c>
      <c r="H26" s="1">
        <f t="shared" si="14"/>
        <v>1</v>
      </c>
      <c r="I26" s="1">
        <f t="shared" si="14"/>
        <v>1</v>
      </c>
      <c r="J26" s="1">
        <f t="shared" si="14"/>
        <v>1</v>
      </c>
      <c r="K26" s="1">
        <f t="shared" si="14"/>
        <v>1</v>
      </c>
      <c r="L26" s="1">
        <f t="shared" si="14"/>
        <v>1</v>
      </c>
      <c r="M26" s="1">
        <f t="shared" si="14"/>
        <v>1</v>
      </c>
      <c r="N26" s="1">
        <f t="shared" si="14"/>
        <v>1</v>
      </c>
      <c r="O26" s="1">
        <f t="shared" si="14"/>
        <v>1</v>
      </c>
      <c r="P26" s="1">
        <f t="shared" si="14"/>
        <v>1</v>
      </c>
      <c r="Q26" s="1">
        <f t="shared" si="14"/>
        <v>1</v>
      </c>
      <c r="R26" s="1">
        <f t="shared" si="14"/>
        <v>1</v>
      </c>
      <c r="S26" s="1">
        <f t="shared" si="14"/>
        <v>1</v>
      </c>
      <c r="T26" s="1">
        <f t="shared" si="14"/>
        <v>1</v>
      </c>
      <c r="U26" s="1">
        <f t="shared" si="14"/>
        <v>1</v>
      </c>
      <c r="V26" s="1">
        <f t="shared" si="14"/>
        <v>1</v>
      </c>
      <c r="W26" s="1"/>
      <c r="X26" s="1"/>
      <c r="Y26" s="1"/>
      <c r="AQ26">
        <f t="shared" ref="AQ26" si="15">1+((AQ19/AQ20)*(AQ22/AQ21))</f>
        <v>1.9578947368421051</v>
      </c>
    </row>
    <row r="27" spans="1:43" x14ac:dyDescent="0.25">
      <c r="A27" s="1" t="s">
        <v>21</v>
      </c>
      <c r="B27" s="1">
        <f>2*B17/B10</f>
        <v>0.15927624872578999</v>
      </c>
      <c r="C27" s="1">
        <f t="shared" ref="C27:V27" si="16">2*C17/C10</f>
        <v>0.15927624872578999</v>
      </c>
      <c r="D27" s="1">
        <f t="shared" si="16"/>
        <v>0.15927624872578999</v>
      </c>
      <c r="E27" s="1">
        <f t="shared" si="16"/>
        <v>0.15927624872578999</v>
      </c>
      <c r="F27" s="1">
        <f t="shared" si="16"/>
        <v>0.15927624872578999</v>
      </c>
      <c r="G27" s="1">
        <f t="shared" si="16"/>
        <v>0.15927624872578999</v>
      </c>
      <c r="H27" s="1">
        <f t="shared" si="16"/>
        <v>0.15927624872578999</v>
      </c>
      <c r="I27" s="1">
        <f t="shared" si="16"/>
        <v>0.15927624872578999</v>
      </c>
      <c r="J27" s="1">
        <f t="shared" si="16"/>
        <v>0.15927624872578999</v>
      </c>
      <c r="K27" s="1">
        <f t="shared" si="16"/>
        <v>0.15927624872578999</v>
      </c>
      <c r="L27" s="1">
        <f t="shared" si="16"/>
        <v>0.15927624872578999</v>
      </c>
      <c r="M27" s="1">
        <f t="shared" si="16"/>
        <v>0.15927624872578999</v>
      </c>
      <c r="N27" s="1">
        <f t="shared" si="16"/>
        <v>0.15927624872578999</v>
      </c>
      <c r="O27" s="1">
        <f t="shared" si="16"/>
        <v>0.15927624872578999</v>
      </c>
      <c r="P27" s="1">
        <f t="shared" si="16"/>
        <v>0.15927624872578999</v>
      </c>
      <c r="Q27" s="1">
        <f t="shared" si="16"/>
        <v>0.15927624872578999</v>
      </c>
      <c r="R27" s="1">
        <f t="shared" si="16"/>
        <v>0.15927624872578999</v>
      </c>
      <c r="S27" s="1">
        <f t="shared" si="16"/>
        <v>0.15927624872578999</v>
      </c>
      <c r="T27" s="1">
        <f t="shared" si="16"/>
        <v>0.15927624872578999</v>
      </c>
      <c r="U27" s="1">
        <f t="shared" si="16"/>
        <v>0.15927624872578999</v>
      </c>
      <c r="V27" s="1">
        <f t="shared" si="16"/>
        <v>0.15927624872578999</v>
      </c>
      <c r="W27" s="15"/>
      <c r="X27" s="1"/>
      <c r="Y27" s="1"/>
      <c r="AQ27">
        <f t="shared" ref="AQ27" si="17">2*AQ17/AQ10</f>
        <v>0.15927624872578999</v>
      </c>
    </row>
    <row r="28" spans="1:43" s="11" customFormat="1" x14ac:dyDescent="0.25">
      <c r="A28" s="10" t="s">
        <v>93</v>
      </c>
      <c r="B28" s="10">
        <f>B23/(B27+(B10*(B24+(1/B10)))*(B25+0.5*B27)*B26)</f>
        <v>16.722456198486121</v>
      </c>
      <c r="C28" s="10">
        <f t="shared" ref="C28:V28" si="18">C23/(C27+(C10*(C24+(1/C10)))*(C25+0.5*C27)*C26)</f>
        <v>16.171786097638396</v>
      </c>
      <c r="D28" s="10">
        <f t="shared" si="18"/>
        <v>15.65622690314459</v>
      </c>
      <c r="E28" s="10">
        <f t="shared" si="18"/>
        <v>15.172524337536196</v>
      </c>
      <c r="F28" s="10">
        <f t="shared" si="18"/>
        <v>14.71781423715872</v>
      </c>
      <c r="G28" s="10">
        <f t="shared" si="18"/>
        <v>14.289565795906761</v>
      </c>
      <c r="H28" s="10">
        <f t="shared" si="18"/>
        <v>13.885534437513719</v>
      </c>
      <c r="I28" s="10">
        <f t="shared" si="18"/>
        <v>13.503722463094624</v>
      </c>
      <c r="J28" s="10">
        <f t="shared" si="18"/>
        <v>13.142346017413777</v>
      </c>
      <c r="K28" s="10">
        <f t="shared" si="18"/>
        <v>12.799807221049702</v>
      </c>
      <c r="L28" s="10">
        <f t="shared" si="18"/>
        <v>12.474670549899876</v>
      </c>
      <c r="M28" s="10">
        <f t="shared" si="18"/>
        <v>12.165642725506983</v>
      </c>
      <c r="N28" s="10">
        <f t="shared" si="18"/>
        <v>11.871555522122645</v>
      </c>
      <c r="O28" s="10">
        <f t="shared" si="18"/>
        <v>11.591351008602055</v>
      </c>
      <c r="P28" s="10">
        <f t="shared" si="18"/>
        <v>11.324068832120219</v>
      </c>
      <c r="Q28" s="10">
        <f t="shared" si="18"/>
        <v>11.068835221564971</v>
      </c>
      <c r="R28" s="10">
        <f t="shared" si="18"/>
        <v>10.824853445268232</v>
      </c>
      <c r="S28" s="10">
        <f t="shared" si="18"/>
        <v>10.591395503517067</v>
      </c>
      <c r="T28" s="10">
        <f t="shared" si="18"/>
        <v>10.367794873367862</v>
      </c>
      <c r="U28" s="10">
        <f t="shared" si="18"/>
        <v>10.153440153468683</v>
      </c>
      <c r="V28" s="10">
        <f t="shared" si="18"/>
        <v>9.9477694812741948</v>
      </c>
      <c r="W28" s="21">
        <f>(V28-L28)/L28</f>
        <v>-0.20256254932888493</v>
      </c>
      <c r="X28" s="21">
        <f>(B28-L28)/L28</f>
        <v>0.34051285215065963</v>
      </c>
      <c r="Y28" s="10"/>
      <c r="AQ28" s="11">
        <f t="shared" ref="AQ28" si="19">AQ23/(AQ27+(AQ10*(AQ24+(1/AQ10)))*(AQ25+0.5*AQ27)*AQ26)</f>
        <v>2.1603946940428473</v>
      </c>
    </row>
    <row r="29" spans="1:43" s="11" customFormat="1" x14ac:dyDescent="0.25">
      <c r="A29" s="10" t="s">
        <v>96</v>
      </c>
      <c r="B29" s="10">
        <f>B23/(B10*B24*B25)</f>
        <v>16.93502171612192</v>
      </c>
      <c r="C29" s="10">
        <f t="shared" ref="C29:V29" si="20">C23/(C10*C24*C25)</f>
        <v>16.37720195837079</v>
      </c>
      <c r="D29" s="10">
        <f t="shared" si="20"/>
        <v>15.854958225544172</v>
      </c>
      <c r="E29" s="10">
        <f t="shared" si="20"/>
        <v>15.364992298920244</v>
      </c>
      <c r="F29" s="10">
        <f t="shared" si="20"/>
        <v>14.904401437853975</v>
      </c>
      <c r="G29" s="10">
        <f t="shared" si="20"/>
        <v>14.470620829421446</v>
      </c>
      <c r="H29" s="10">
        <f t="shared" si="20"/>
        <v>14.061375803587204</v>
      </c>
      <c r="I29" s="10">
        <f t="shared" si="20"/>
        <v>13.674641933807624</v>
      </c>
      <c r="J29" s="10">
        <f t="shared" si="20"/>
        <v>13.308611545579048</v>
      </c>
      <c r="K29" s="10">
        <f t="shared" si="20"/>
        <v>12.961665463576532</v>
      </c>
      <c r="L29" s="10">
        <f t="shared" si="20"/>
        <v>12.632349065706981</v>
      </c>
      <c r="M29" s="10">
        <f t="shared" si="20"/>
        <v>12.319351897076675</v>
      </c>
      <c r="N29" s="10">
        <f t="shared" si="20"/>
        <v>12.021490241363084</v>
      </c>
      <c r="O29" s="10">
        <f t="shared" si="20"/>
        <v>11.737692160871271</v>
      </c>
      <c r="P29" s="10">
        <f t="shared" si="20"/>
        <v>11.466984606726212</v>
      </c>
      <c r="Q29" s="10">
        <f t="shared" si="20"/>
        <v>11.208482272528917</v>
      </c>
      <c r="R29" s="10">
        <f t="shared" si="20"/>
        <v>10.961377922419125</v>
      </c>
      <c r="S29" s="10">
        <f t="shared" si="20"/>
        <v>10.724933970917384</v>
      </c>
      <c r="T29" s="10">
        <f t="shared" si="20"/>
        <v>10.49847512952566</v>
      </c>
      <c r="U29" s="10">
        <f t="shared" si="20"/>
        <v>10.281381965673486</v>
      </c>
      <c r="V29" s="10">
        <f t="shared" si="20"/>
        <v>10.073085244623222</v>
      </c>
      <c r="W29" s="21">
        <f>(V29-L29)/L29</f>
        <v>-0.20259603402120896</v>
      </c>
      <c r="X29" s="21">
        <f>(B29-L29)/L29</f>
        <v>0.34060748543557889</v>
      </c>
      <c r="Y29" s="10"/>
      <c r="AQ29" s="11">
        <f t="shared" ref="AQ29" si="21">AQ23/(AQ10*AQ24*AQ25)</f>
        <v>4.2523146190257171</v>
      </c>
    </row>
    <row r="30" spans="1:43" s="11" customFormat="1" x14ac:dyDescent="0.25">
      <c r="A30" s="10" t="s">
        <v>97</v>
      </c>
      <c r="B30" s="10">
        <f>B29*1.5</f>
        <v>25.402532574182878</v>
      </c>
      <c r="C30" s="10">
        <f t="shared" ref="C30:V30" si="22">C29*1.5</f>
        <v>24.565802937556185</v>
      </c>
      <c r="D30" s="10">
        <f t="shared" si="22"/>
        <v>23.782437338316257</v>
      </c>
      <c r="E30" s="10">
        <f t="shared" si="22"/>
        <v>23.047488448380367</v>
      </c>
      <c r="F30" s="10">
        <f t="shared" si="22"/>
        <v>22.356602156780962</v>
      </c>
      <c r="G30" s="10">
        <f t="shared" si="22"/>
        <v>21.705931244132167</v>
      </c>
      <c r="H30" s="10">
        <f t="shared" si="22"/>
        <v>21.092063705380806</v>
      </c>
      <c r="I30" s="10">
        <f t="shared" si="22"/>
        <v>20.511962900711438</v>
      </c>
      <c r="J30" s="10">
        <f t="shared" si="22"/>
        <v>19.962917318368572</v>
      </c>
      <c r="K30" s="10">
        <f t="shared" si="22"/>
        <v>19.442498195364799</v>
      </c>
      <c r="L30" s="10">
        <f t="shared" si="22"/>
        <v>18.94852359856047</v>
      </c>
      <c r="M30" s="10">
        <f t="shared" si="22"/>
        <v>18.479027845615015</v>
      </c>
      <c r="N30" s="10">
        <f t="shared" si="22"/>
        <v>18.032235362044627</v>
      </c>
      <c r="O30" s="10">
        <f t="shared" si="22"/>
        <v>17.606538241306907</v>
      </c>
      <c r="P30" s="10">
        <f t="shared" si="22"/>
        <v>17.200476910089318</v>
      </c>
      <c r="Q30" s="10">
        <f t="shared" si="22"/>
        <v>16.812723408793374</v>
      </c>
      <c r="R30" s="10">
        <f t="shared" si="22"/>
        <v>16.442066883628687</v>
      </c>
      <c r="S30" s="10">
        <f t="shared" si="22"/>
        <v>16.087400956376076</v>
      </c>
      <c r="T30" s="10">
        <f t="shared" si="22"/>
        <v>15.747712694288492</v>
      </c>
      <c r="U30" s="10">
        <f t="shared" si="22"/>
        <v>15.422072948510229</v>
      </c>
      <c r="V30" s="10">
        <f t="shared" si="22"/>
        <v>15.109627866934833</v>
      </c>
      <c r="W30" s="21">
        <f>(V30-L30)/L30</f>
        <v>-0.20259603402120893</v>
      </c>
      <c r="X30" s="21">
        <f>(B30-L30)/L30</f>
        <v>0.34060748543557884</v>
      </c>
      <c r="Y30" s="10"/>
    </row>
    <row r="31" spans="1:43" x14ac:dyDescent="0.25">
      <c r="A31" s="16" t="s">
        <v>94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15"/>
      <c r="X31" s="15"/>
    </row>
    <row r="32" spans="1:43" x14ac:dyDescent="0.25">
      <c r="A32" s="1" t="s">
        <v>45</v>
      </c>
      <c r="B32" s="1">
        <f>0.265*SQRT(B7)</f>
        <v>1.1851160280748887</v>
      </c>
      <c r="C32" s="1">
        <f t="shared" ref="C32:V32" si="23">0.265*SQRT(C7)</f>
        <v>1.1851160280748887</v>
      </c>
      <c r="D32" s="1">
        <f t="shared" si="23"/>
        <v>1.1851160280748887</v>
      </c>
      <c r="E32" s="1">
        <f t="shared" si="23"/>
        <v>1.1851160280748887</v>
      </c>
      <c r="F32" s="1">
        <f t="shared" si="23"/>
        <v>1.1851160280748887</v>
      </c>
      <c r="G32" s="1">
        <f t="shared" si="23"/>
        <v>1.1851160280748887</v>
      </c>
      <c r="H32" s="1">
        <f t="shared" si="23"/>
        <v>1.1851160280748887</v>
      </c>
      <c r="I32" s="1">
        <f t="shared" si="23"/>
        <v>1.1851160280748887</v>
      </c>
      <c r="J32" s="1">
        <f t="shared" si="23"/>
        <v>1.1851160280748887</v>
      </c>
      <c r="K32" s="1">
        <f t="shared" si="23"/>
        <v>1.1851160280748887</v>
      </c>
      <c r="L32" s="1">
        <f t="shared" si="23"/>
        <v>1.1851160280748887</v>
      </c>
      <c r="M32" s="1">
        <f t="shared" si="23"/>
        <v>1.1851160280748887</v>
      </c>
      <c r="N32" s="1">
        <f t="shared" si="23"/>
        <v>1.1851160280748887</v>
      </c>
      <c r="O32" s="1">
        <f t="shared" si="23"/>
        <v>1.1851160280748887</v>
      </c>
      <c r="P32" s="1">
        <f t="shared" si="23"/>
        <v>1.1851160280748887</v>
      </c>
      <c r="Q32" s="1">
        <f t="shared" si="23"/>
        <v>1.1851160280748887</v>
      </c>
      <c r="R32" s="1">
        <f t="shared" si="23"/>
        <v>1.1851160280748887</v>
      </c>
      <c r="S32" s="1">
        <f t="shared" si="23"/>
        <v>1.1851160280748887</v>
      </c>
      <c r="T32" s="1">
        <f t="shared" si="23"/>
        <v>1.1851160280748887</v>
      </c>
      <c r="U32" s="1">
        <f t="shared" si="23"/>
        <v>1.1851160280748887</v>
      </c>
      <c r="V32" s="1">
        <f t="shared" si="23"/>
        <v>1.1851160280748887</v>
      </c>
      <c r="W32" s="15"/>
      <c r="X32" s="15"/>
      <c r="Y32" s="1"/>
    </row>
    <row r="33" spans="1:25" x14ac:dyDescent="0.25">
      <c r="A33" s="1" t="s">
        <v>43</v>
      </c>
      <c r="B33" s="1">
        <f>B6/(((B31)^2)*(B32^(4/3)))</f>
        <v>4.9834739028816639E-2</v>
      </c>
      <c r="C33" s="1">
        <f t="shared" ref="C33:V33" si="24">C6/(((C31)^2)*(C32^(4/3)))</f>
        <v>4.9834739028816639E-2</v>
      </c>
      <c r="D33" s="1">
        <f t="shared" si="24"/>
        <v>4.9834739028816639E-2</v>
      </c>
      <c r="E33" s="1">
        <f t="shared" si="24"/>
        <v>4.9834739028816639E-2</v>
      </c>
      <c r="F33" s="1">
        <f t="shared" si="24"/>
        <v>4.9834739028816639E-2</v>
      </c>
      <c r="G33" s="1">
        <f t="shared" si="24"/>
        <v>4.9834739028816639E-2</v>
      </c>
      <c r="H33" s="1">
        <f t="shared" si="24"/>
        <v>4.9834739028816639E-2</v>
      </c>
      <c r="I33" s="1">
        <f t="shared" si="24"/>
        <v>4.9834739028816639E-2</v>
      </c>
      <c r="J33" s="1">
        <f t="shared" si="24"/>
        <v>4.9834739028816639E-2</v>
      </c>
      <c r="K33" s="1">
        <f t="shared" si="24"/>
        <v>4.9834739028816639E-2</v>
      </c>
      <c r="L33" s="1">
        <f t="shared" si="24"/>
        <v>4.9834739028816639E-2</v>
      </c>
      <c r="M33" s="1">
        <f t="shared" si="24"/>
        <v>4.9834739028816639E-2</v>
      </c>
      <c r="N33" s="1">
        <f t="shared" si="24"/>
        <v>4.9834739028816639E-2</v>
      </c>
      <c r="O33" s="1">
        <f t="shared" si="24"/>
        <v>4.9834739028816639E-2</v>
      </c>
      <c r="P33" s="1">
        <f t="shared" si="24"/>
        <v>4.9834739028816639E-2</v>
      </c>
      <c r="Q33" s="1">
        <f t="shared" si="24"/>
        <v>4.9834739028816639E-2</v>
      </c>
      <c r="R33" s="1">
        <f t="shared" si="24"/>
        <v>4.9834739028816639E-2</v>
      </c>
      <c r="S33" s="1">
        <f t="shared" si="24"/>
        <v>4.9834739028816639E-2</v>
      </c>
      <c r="T33" s="1">
        <f t="shared" si="24"/>
        <v>4.9834739028816639E-2</v>
      </c>
      <c r="U33" s="1">
        <f t="shared" si="24"/>
        <v>4.9834739028816639E-2</v>
      </c>
      <c r="V33" s="1">
        <f t="shared" si="24"/>
        <v>4.9834739028816639E-2</v>
      </c>
      <c r="W33" s="15"/>
      <c r="X33" s="15"/>
      <c r="Y33" s="1"/>
    </row>
    <row r="34" spans="1:25" x14ac:dyDescent="0.25">
      <c r="A34" s="1" t="s">
        <v>95</v>
      </c>
      <c r="B34">
        <f>(B9/B7)^2</f>
        <v>6.25</v>
      </c>
      <c r="C34">
        <f t="shared" ref="C34:V34" si="25">(C9/C7)^2</f>
        <v>6.25</v>
      </c>
      <c r="D34">
        <f t="shared" si="25"/>
        <v>6.25</v>
      </c>
      <c r="E34">
        <f t="shared" si="25"/>
        <v>6.25</v>
      </c>
      <c r="F34">
        <f t="shared" si="25"/>
        <v>6.25</v>
      </c>
      <c r="G34">
        <f t="shared" si="25"/>
        <v>6.25</v>
      </c>
      <c r="H34">
        <f t="shared" si="25"/>
        <v>6.25</v>
      </c>
      <c r="I34">
        <f t="shared" si="25"/>
        <v>6.25</v>
      </c>
      <c r="J34">
        <f t="shared" si="25"/>
        <v>6.25</v>
      </c>
      <c r="K34">
        <f t="shared" si="25"/>
        <v>6.25</v>
      </c>
      <c r="L34">
        <f t="shared" si="25"/>
        <v>6.25</v>
      </c>
      <c r="M34">
        <f t="shared" si="25"/>
        <v>6.25</v>
      </c>
      <c r="N34">
        <f t="shared" si="25"/>
        <v>6.25</v>
      </c>
      <c r="O34">
        <f t="shared" si="25"/>
        <v>6.25</v>
      </c>
      <c r="P34">
        <f t="shared" si="25"/>
        <v>6.25</v>
      </c>
      <c r="Q34">
        <f t="shared" si="25"/>
        <v>6.25</v>
      </c>
      <c r="R34">
        <f t="shared" si="25"/>
        <v>6.25</v>
      </c>
      <c r="S34">
        <f t="shared" si="25"/>
        <v>6.25</v>
      </c>
      <c r="T34">
        <f t="shared" si="25"/>
        <v>6.25</v>
      </c>
      <c r="U34">
        <f t="shared" si="25"/>
        <v>6.25</v>
      </c>
      <c r="V34">
        <f t="shared" si="25"/>
        <v>6.25</v>
      </c>
      <c r="W34" s="15"/>
      <c r="X34" s="15"/>
      <c r="Y34" s="1"/>
    </row>
    <row r="35" spans="1:25" s="11" customFormat="1" x14ac:dyDescent="0.25">
      <c r="A35" s="1" t="s">
        <v>44</v>
      </c>
      <c r="B35" s="1">
        <f>B33*B34</f>
        <v>0.31146711893010398</v>
      </c>
      <c r="C35" s="1">
        <f t="shared" ref="C35:V35" si="26">C33*C34</f>
        <v>0.31146711893010398</v>
      </c>
      <c r="D35" s="1">
        <f t="shared" si="26"/>
        <v>0.31146711893010398</v>
      </c>
      <c r="E35" s="1">
        <f t="shared" si="26"/>
        <v>0.31146711893010398</v>
      </c>
      <c r="F35" s="1">
        <f t="shared" si="26"/>
        <v>0.31146711893010398</v>
      </c>
      <c r="G35" s="1">
        <f t="shared" si="26"/>
        <v>0.31146711893010398</v>
      </c>
      <c r="H35" s="1">
        <f t="shared" si="26"/>
        <v>0.31146711893010398</v>
      </c>
      <c r="I35" s="1">
        <f t="shared" si="26"/>
        <v>0.31146711893010398</v>
      </c>
      <c r="J35" s="1">
        <f t="shared" si="26"/>
        <v>0.31146711893010398</v>
      </c>
      <c r="K35" s="1">
        <f t="shared" si="26"/>
        <v>0.31146711893010398</v>
      </c>
      <c r="L35" s="1">
        <f t="shared" si="26"/>
        <v>0.31146711893010398</v>
      </c>
      <c r="M35" s="1">
        <f t="shared" si="26"/>
        <v>0.31146711893010398</v>
      </c>
      <c r="N35" s="1">
        <f t="shared" si="26"/>
        <v>0.31146711893010398</v>
      </c>
      <c r="O35" s="1">
        <f t="shared" si="26"/>
        <v>0.31146711893010398</v>
      </c>
      <c r="P35" s="1">
        <f t="shared" si="26"/>
        <v>0.31146711893010398</v>
      </c>
      <c r="Q35" s="1">
        <f t="shared" si="26"/>
        <v>0.31146711893010398</v>
      </c>
      <c r="R35" s="1">
        <f t="shared" si="26"/>
        <v>0.31146711893010398</v>
      </c>
      <c r="S35" s="1">
        <f t="shared" si="26"/>
        <v>0.31146711893010398</v>
      </c>
      <c r="T35" s="1">
        <f t="shared" si="26"/>
        <v>0.31146711893010398</v>
      </c>
      <c r="U35" s="1">
        <f t="shared" si="26"/>
        <v>0.31146711893010398</v>
      </c>
      <c r="V35" s="1">
        <f t="shared" si="26"/>
        <v>0.31146711893010398</v>
      </c>
      <c r="W35" s="19"/>
      <c r="X35" s="19"/>
      <c r="Y35" s="10"/>
    </row>
    <row r="36" spans="1:25" x14ac:dyDescent="0.25">
      <c r="A36" s="1" t="s">
        <v>42</v>
      </c>
      <c r="B36" s="15">
        <f t="shared" ref="B36:V36" si="27">(1+((B6*B5)/(B4*B7)))/(1-(3*(B35/B25)))</f>
        <v>1.0834482267100436</v>
      </c>
      <c r="C36" s="1">
        <f t="shared" si="27"/>
        <v>1.0833342955070928</v>
      </c>
      <c r="D36" s="1">
        <f t="shared" si="27"/>
        <v>1.0832276522005928</v>
      </c>
      <c r="E36" s="1">
        <f t="shared" si="27"/>
        <v>1.083127619180086</v>
      </c>
      <c r="F36" s="1">
        <f t="shared" si="27"/>
        <v>1.0830336003132788</v>
      </c>
      <c r="G36" s="1">
        <f t="shared" si="27"/>
        <v>1.0829450690569276</v>
      </c>
      <c r="H36" s="1">
        <f t="shared" si="27"/>
        <v>1.0828615585904926</v>
      </c>
      <c r="I36" s="1">
        <f t="shared" si="27"/>
        <v>1.0827826535821283</v>
      </c>
      <c r="J36" s="1">
        <f t="shared" si="27"/>
        <v>1.0827079832803914</v>
      </c>
      <c r="K36" s="1">
        <f t="shared" si="27"/>
        <v>1.0826372156891544</v>
      </c>
      <c r="L36" s="1">
        <f t="shared" si="27"/>
        <v>1.0825700526326172</v>
      </c>
      <c r="M36" s="1">
        <f t="shared" si="27"/>
        <v>1.0825062255556803</v>
      </c>
      <c r="N36" s="1">
        <f t="shared" si="27"/>
        <v>1.0824454919349367</v>
      </c>
      <c r="O36" s="1">
        <f t="shared" si="27"/>
        <v>1.0823876321991561</v>
      </c>
      <c r="P36" s="1">
        <f t="shared" si="27"/>
        <v>1.0823324470768259</v>
      </c>
      <c r="Q36" s="1">
        <f t="shared" si="27"/>
        <v>1.08227975530322</v>
      </c>
      <c r="R36" s="1">
        <f t="shared" si="27"/>
        <v>1.0822293916313979</v>
      </c>
      <c r="S36" s="1">
        <f t="shared" si="27"/>
        <v>1.0821812051011435</v>
      </c>
      <c r="T36" s="1">
        <f t="shared" si="27"/>
        <v>1.0821350575276523</v>
      </c>
      <c r="U36" s="1">
        <f t="shared" si="27"/>
        <v>1.0820908221780878</v>
      </c>
      <c r="V36" s="1">
        <f t="shared" si="27"/>
        <v>1.0820483826093217</v>
      </c>
      <c r="W36" s="15"/>
      <c r="X36" s="15"/>
    </row>
    <row r="37" spans="1:25" x14ac:dyDescent="0.25">
      <c r="A37" s="10" t="s">
        <v>98</v>
      </c>
      <c r="B37" s="10">
        <f t="shared" ref="B37:V37" si="28">B36*B28</f>
        <v>18.117915514486164</v>
      </c>
      <c r="C37" s="10">
        <f t="shared" si="28"/>
        <v>17.519450499176489</v>
      </c>
      <c r="D37" s="10">
        <f t="shared" si="28"/>
        <v>16.959257910613072</v>
      </c>
      <c r="E37" s="10">
        <f t="shared" si="28"/>
        <v>16.433780162667492</v>
      </c>
      <c r="F37" s="10">
        <f t="shared" si="28"/>
        <v>15.939887342012041</v>
      </c>
      <c r="G37" s="10">
        <f t="shared" si="28"/>
        <v>15.474814817641757</v>
      </c>
      <c r="H37" s="10">
        <f t="shared" si="28"/>
        <v>15.036111462868066</v>
      </c>
      <c r="I37" s="10">
        <f t="shared" si="28"/>
        <v>14.62159644182619</v>
      </c>
      <c r="J37" s="10">
        <f t="shared" si="28"/>
        <v>14.229322952087154</v>
      </c>
      <c r="K37" s="10">
        <f t="shared" si="28"/>
        <v>13.857547651155183</v>
      </c>
      <c r="L37" s="10">
        <f t="shared" si="28"/>
        <v>13.504704753779668</v>
      </c>
      <c r="M37" s="10">
        <f t="shared" si="28"/>
        <v>13.169383988247484</v>
      </c>
      <c r="N37" s="10">
        <f t="shared" si="28"/>
        <v>12.850311757176961</v>
      </c>
      <c r="O37" s="10">
        <f t="shared" si="28"/>
        <v>12.546334972190079</v>
      </c>
      <c r="P37" s="10">
        <f t="shared" si="28"/>
        <v>12.25640712993509</v>
      </c>
      <c r="Q37" s="10">
        <f t="shared" si="28"/>
        <v>11.979576275086998</v>
      </c>
      <c r="R37" s="10">
        <f t="shared" si="28"/>
        <v>11.714974558571679</v>
      </c>
      <c r="S37" s="10">
        <f t="shared" si="28"/>
        <v>11.461809149698931</v>
      </c>
      <c r="T37" s="10">
        <f t="shared" si="28"/>
        <v>11.219354301726829</v>
      </c>
      <c r="U37" s="10">
        <f t="shared" si="28"/>
        <v>10.986944403602937</v>
      </c>
      <c r="V37" s="10">
        <f t="shared" si="28"/>
        <v>10.763967877783113</v>
      </c>
      <c r="W37" s="19">
        <f>(V37-L37)/L37</f>
        <v>-0.20294681934675274</v>
      </c>
      <c r="X37" s="21">
        <f>(B37-L37)/L37</f>
        <v>0.34160026781891401</v>
      </c>
    </row>
    <row r="38" spans="1:25" x14ac:dyDescent="0.25">
      <c r="A38" s="10" t="s">
        <v>88</v>
      </c>
      <c r="B38" s="13">
        <f t="shared" ref="B38:V38" si="29">B37/B30</f>
        <v>0.71323264566540812</v>
      </c>
      <c r="C38" s="13">
        <f t="shared" si="29"/>
        <v>0.71316417149926592</v>
      </c>
      <c r="D38" s="13">
        <f t="shared" si="29"/>
        <v>0.71310007756394866</v>
      </c>
      <c r="E38" s="13">
        <f t="shared" si="29"/>
        <v>0.71303995658678188</v>
      </c>
      <c r="F38" s="13">
        <f t="shared" si="29"/>
        <v>0.71298345026805998</v>
      </c>
      <c r="G38" s="13">
        <f t="shared" si="29"/>
        <v>0.71293024213485945</v>
      </c>
      <c r="H38" s="13">
        <f t="shared" si="29"/>
        <v>0.71288005161070112</v>
      </c>
      <c r="I38" s="13">
        <f t="shared" si="29"/>
        <v>0.71283262906638023</v>
      </c>
      <c r="J38" s="13">
        <f t="shared" si="29"/>
        <v>0.7127877516676514</v>
      </c>
      <c r="K38" s="13">
        <f t="shared" si="29"/>
        <v>0.71274521987400263</v>
      </c>
      <c r="L38" s="13">
        <f t="shared" si="29"/>
        <v>0.71270485447244181</v>
      </c>
      <c r="M38" s="13">
        <f t="shared" si="29"/>
        <v>0.71266649405328519</v>
      </c>
      <c r="N38" s="13">
        <f t="shared" si="29"/>
        <v>0.71262999285297135</v>
      </c>
      <c r="O38" s="13">
        <f t="shared" si="29"/>
        <v>0.71259521890311039</v>
      </c>
      <c r="P38" s="13">
        <f t="shared" si="29"/>
        <v>0.71256205243622195</v>
      </c>
      <c r="Q38" s="13">
        <f t="shared" si="29"/>
        <v>0.71253038450757189</v>
      </c>
      <c r="R38" s="13">
        <f t="shared" si="29"/>
        <v>0.71250011579968953</v>
      </c>
      <c r="S38" s="13">
        <f t="shared" si="29"/>
        <v>0.71247115558191898</v>
      </c>
      <c r="T38" s="13">
        <f t="shared" si="29"/>
        <v>0.71244342080205436</v>
      </c>
      <c r="U38" s="13">
        <f t="shared" si="29"/>
        <v>0.71241683529089228</v>
      </c>
      <c r="V38" s="13">
        <f t="shared" si="29"/>
        <v>0.7123913290636662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8"/>
  <sheetViews>
    <sheetView topLeftCell="A4" workbookViewId="0">
      <selection activeCell="V14" sqref="V14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43" x14ac:dyDescent="0.25">
      <c r="B2" t="s">
        <v>2</v>
      </c>
    </row>
    <row r="4" spans="1:43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  <c r="AQ4">
        <v>24000</v>
      </c>
    </row>
    <row r="5" spans="1:43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  <c r="AQ5">
        <v>20</v>
      </c>
    </row>
    <row r="6" spans="1:43" x14ac:dyDescent="0.25">
      <c r="A6" s="1" t="s">
        <v>91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43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43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  <c r="AQ8">
        <v>600</v>
      </c>
    </row>
    <row r="9" spans="1:43" x14ac:dyDescent="0.25">
      <c r="A9" s="1" t="s">
        <v>2</v>
      </c>
      <c r="B9" s="1">
        <v>30</v>
      </c>
      <c r="C9" s="1">
        <v>32</v>
      </c>
      <c r="D9" s="1">
        <v>34</v>
      </c>
      <c r="E9" s="1">
        <v>36</v>
      </c>
      <c r="F9" s="1">
        <v>38</v>
      </c>
      <c r="G9" s="1">
        <v>40</v>
      </c>
      <c r="H9" s="1">
        <v>42</v>
      </c>
      <c r="I9" s="1">
        <v>44</v>
      </c>
      <c r="J9" s="1">
        <v>46</v>
      </c>
      <c r="K9" s="1">
        <v>48</v>
      </c>
      <c r="L9" s="1">
        <v>50</v>
      </c>
      <c r="M9" s="1">
        <v>52</v>
      </c>
      <c r="N9" s="1">
        <v>54</v>
      </c>
      <c r="O9" s="1">
        <v>56</v>
      </c>
      <c r="P9" s="1">
        <v>58</v>
      </c>
      <c r="Q9" s="1">
        <v>60</v>
      </c>
      <c r="R9" s="1">
        <v>62</v>
      </c>
      <c r="S9" s="1">
        <v>64</v>
      </c>
      <c r="T9" s="1">
        <v>66</v>
      </c>
      <c r="U9" s="1">
        <v>68</v>
      </c>
      <c r="V9" s="1">
        <v>70</v>
      </c>
      <c r="W9" s="1"/>
      <c r="X9" s="1"/>
      <c r="Y9" s="1"/>
      <c r="AQ9">
        <v>200</v>
      </c>
    </row>
    <row r="10" spans="1:43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  <c r="AQ10">
        <v>19.62</v>
      </c>
    </row>
    <row r="11" spans="1:43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  <c r="AQ11">
        <v>1000</v>
      </c>
    </row>
    <row r="12" spans="1:43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  <c r="AQ12">
        <v>95</v>
      </c>
    </row>
    <row r="13" spans="1:43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  <c r="AQ13">
        <v>30</v>
      </c>
    </row>
    <row r="14" spans="1:43" x14ac:dyDescent="0.25">
      <c r="A14" s="1" t="s">
        <v>14</v>
      </c>
      <c r="B14" s="1">
        <f>0.265*SQRT(B5)</f>
        <v>1.6760071598892412</v>
      </c>
      <c r="C14" s="1">
        <f t="shared" ref="C14:V14" si="0">0.265*SQRT(C5)</f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  <c r="AQ14">
        <f t="shared" ref="AQ14" si="1">0.265*SQRT(AQ5)</f>
        <v>1.1851160280748887</v>
      </c>
    </row>
    <row r="15" spans="1:43" x14ac:dyDescent="0.25">
      <c r="A15" s="1" t="s">
        <v>15</v>
      </c>
      <c r="B15" s="1">
        <f>B4/(((B13)^2)*(B14^(4/3)))</f>
        <v>4.1004301530399125</v>
      </c>
      <c r="C15" s="1">
        <f t="shared" ref="C15:V15" si="2">C4/(((C13)^2)*(C14^(4/3)))</f>
        <v>4.1004301530399125</v>
      </c>
      <c r="D15" s="1">
        <f t="shared" si="2"/>
        <v>4.1004301530399125</v>
      </c>
      <c r="E15" s="1">
        <f t="shared" si="2"/>
        <v>4.1004301530399125</v>
      </c>
      <c r="F15" s="1">
        <f t="shared" si="2"/>
        <v>4.1004301530399125</v>
      </c>
      <c r="G15" s="1">
        <f t="shared" si="2"/>
        <v>4.1004301530399125</v>
      </c>
      <c r="H15" s="1">
        <f t="shared" si="2"/>
        <v>4.1004301530399125</v>
      </c>
      <c r="I15" s="1">
        <f t="shared" si="2"/>
        <v>4.1004301530399125</v>
      </c>
      <c r="J15" s="1">
        <f t="shared" si="2"/>
        <v>4.1004301530399125</v>
      </c>
      <c r="K15" s="1">
        <f t="shared" si="2"/>
        <v>4.1004301530399125</v>
      </c>
      <c r="L15" s="1">
        <f t="shared" si="2"/>
        <v>4.1004301530399125</v>
      </c>
      <c r="M15" s="1">
        <f t="shared" si="2"/>
        <v>4.1004301530399125</v>
      </c>
      <c r="N15" s="1">
        <f t="shared" si="2"/>
        <v>4.1004301530399125</v>
      </c>
      <c r="O15" s="1">
        <f t="shared" si="2"/>
        <v>4.1004301530399125</v>
      </c>
      <c r="P15" s="1">
        <f t="shared" si="2"/>
        <v>4.1004301530399125</v>
      </c>
      <c r="Q15" s="1">
        <f t="shared" si="2"/>
        <v>4.1004301530399125</v>
      </c>
      <c r="R15" s="1">
        <f t="shared" si="2"/>
        <v>4.1004301530399125</v>
      </c>
      <c r="S15" s="1">
        <f t="shared" si="2"/>
        <v>4.1004301530399125</v>
      </c>
      <c r="T15" s="1">
        <f t="shared" si="2"/>
        <v>4.1004301530399125</v>
      </c>
      <c r="U15" s="1">
        <f t="shared" si="2"/>
        <v>4.1004301530399125</v>
      </c>
      <c r="V15" s="1">
        <f t="shared" si="2"/>
        <v>4.1004301530399125</v>
      </c>
      <c r="W15" s="1"/>
      <c r="X15" s="1"/>
      <c r="Y15" s="1"/>
      <c r="AQ15">
        <f t="shared" ref="AQ15" si="3">AQ4/((($B$13)^2)*($B$14^(4/3)))</f>
        <v>9.8410323672957905</v>
      </c>
    </row>
    <row r="16" spans="1:43" x14ac:dyDescent="0.25">
      <c r="A16" s="1" t="s">
        <v>5</v>
      </c>
      <c r="B16" s="1">
        <f>B9/B5</f>
        <v>0.75</v>
      </c>
      <c r="C16" s="1">
        <f t="shared" ref="C16:V16" si="4">C9/C5</f>
        <v>0.8</v>
      </c>
      <c r="D16" s="1">
        <f t="shared" si="4"/>
        <v>0.85</v>
      </c>
      <c r="E16" s="1">
        <f t="shared" si="4"/>
        <v>0.9</v>
      </c>
      <c r="F16" s="1">
        <f t="shared" si="4"/>
        <v>0.95</v>
      </c>
      <c r="G16" s="1">
        <f t="shared" si="4"/>
        <v>1</v>
      </c>
      <c r="H16" s="1">
        <f t="shared" si="4"/>
        <v>1.05</v>
      </c>
      <c r="I16" s="1">
        <f t="shared" si="4"/>
        <v>1.1000000000000001</v>
      </c>
      <c r="J16" s="1">
        <f t="shared" si="4"/>
        <v>1.1499999999999999</v>
      </c>
      <c r="K16" s="1">
        <f t="shared" si="4"/>
        <v>1.2</v>
      </c>
      <c r="L16" s="1">
        <f t="shared" si="4"/>
        <v>1.25</v>
      </c>
      <c r="M16" s="1">
        <f t="shared" si="4"/>
        <v>1.3</v>
      </c>
      <c r="N16" s="1">
        <f t="shared" si="4"/>
        <v>1.35</v>
      </c>
      <c r="O16" s="1">
        <f t="shared" si="4"/>
        <v>1.4</v>
      </c>
      <c r="P16" s="1">
        <f t="shared" si="4"/>
        <v>1.45</v>
      </c>
      <c r="Q16" s="1">
        <f t="shared" si="4"/>
        <v>1.5</v>
      </c>
      <c r="R16" s="1">
        <f t="shared" si="4"/>
        <v>1.55</v>
      </c>
      <c r="S16" s="1">
        <f t="shared" si="4"/>
        <v>1.6</v>
      </c>
      <c r="T16" s="1">
        <f t="shared" si="4"/>
        <v>1.65</v>
      </c>
      <c r="U16" s="1">
        <f t="shared" si="4"/>
        <v>1.7</v>
      </c>
      <c r="V16" s="1">
        <f t="shared" si="4"/>
        <v>1.75</v>
      </c>
      <c r="W16" s="1"/>
      <c r="X16" s="1"/>
      <c r="Y16" s="1"/>
      <c r="AQ16">
        <f t="shared" ref="AQ16" si="5">$B$9/$B$5</f>
        <v>0.75</v>
      </c>
    </row>
    <row r="17" spans="1:43" x14ac:dyDescent="0.25">
      <c r="A17" s="1" t="s">
        <v>16</v>
      </c>
      <c r="B17" s="1">
        <f>B16^2</f>
        <v>0.5625</v>
      </c>
      <c r="C17" s="1">
        <f t="shared" ref="C17:V17" si="6">C16^2</f>
        <v>0.64000000000000012</v>
      </c>
      <c r="D17" s="1">
        <f t="shared" si="6"/>
        <v>0.72249999999999992</v>
      </c>
      <c r="E17" s="1">
        <f t="shared" si="6"/>
        <v>0.81</v>
      </c>
      <c r="F17" s="1">
        <f t="shared" si="6"/>
        <v>0.90249999999999997</v>
      </c>
      <c r="G17" s="1">
        <f t="shared" si="6"/>
        <v>1</v>
      </c>
      <c r="H17" s="1">
        <f t="shared" si="6"/>
        <v>1.1025</v>
      </c>
      <c r="I17" s="1">
        <f t="shared" si="6"/>
        <v>1.2100000000000002</v>
      </c>
      <c r="J17" s="1">
        <f t="shared" si="6"/>
        <v>1.3224999999999998</v>
      </c>
      <c r="K17" s="1">
        <f t="shared" si="6"/>
        <v>1.44</v>
      </c>
      <c r="L17" s="1">
        <f t="shared" si="6"/>
        <v>1.5625</v>
      </c>
      <c r="M17" s="1">
        <f t="shared" si="6"/>
        <v>1.6900000000000002</v>
      </c>
      <c r="N17" s="1">
        <f t="shared" si="6"/>
        <v>1.8225000000000002</v>
      </c>
      <c r="O17" s="1">
        <f t="shared" si="6"/>
        <v>1.9599999999999997</v>
      </c>
      <c r="P17" s="1">
        <f t="shared" si="6"/>
        <v>2.1025</v>
      </c>
      <c r="Q17" s="1">
        <f t="shared" si="6"/>
        <v>2.25</v>
      </c>
      <c r="R17" s="1">
        <f t="shared" si="6"/>
        <v>2.4025000000000003</v>
      </c>
      <c r="S17" s="1">
        <f t="shared" si="6"/>
        <v>2.5600000000000005</v>
      </c>
      <c r="T17" s="1">
        <f t="shared" si="6"/>
        <v>2.7224999999999997</v>
      </c>
      <c r="U17" s="1">
        <f t="shared" si="6"/>
        <v>2.8899999999999997</v>
      </c>
      <c r="V17" s="1">
        <f t="shared" si="6"/>
        <v>3.0625</v>
      </c>
      <c r="W17" s="1"/>
      <c r="X17" s="1"/>
      <c r="Y17" s="1"/>
      <c r="AQ17">
        <f t="shared" ref="AQ17" si="7">AQ16^2</f>
        <v>0.5625</v>
      </c>
    </row>
    <row r="18" spans="1:43" x14ac:dyDescent="0.25">
      <c r="A18" s="1" t="s">
        <v>6</v>
      </c>
      <c r="B18" s="1">
        <f>B15*B17</f>
        <v>2.3064919610849506</v>
      </c>
      <c r="C18" s="1">
        <f t="shared" ref="C18:V18" si="8">C15*C17</f>
        <v>2.6242752979455446</v>
      </c>
      <c r="D18" s="1">
        <f t="shared" si="8"/>
        <v>2.9625607855713363</v>
      </c>
      <c r="E18" s="1">
        <f t="shared" si="8"/>
        <v>3.3213484239623292</v>
      </c>
      <c r="F18" s="1">
        <f t="shared" si="8"/>
        <v>3.7006382131185211</v>
      </c>
      <c r="G18" s="1">
        <f t="shared" si="8"/>
        <v>4.1004301530399125</v>
      </c>
      <c r="H18" s="1">
        <f t="shared" si="8"/>
        <v>4.5207242437265034</v>
      </c>
      <c r="I18" s="1">
        <f t="shared" si="8"/>
        <v>4.961520485178295</v>
      </c>
      <c r="J18" s="1">
        <f t="shared" si="8"/>
        <v>5.4228188773952839</v>
      </c>
      <c r="K18" s="1">
        <f t="shared" si="8"/>
        <v>5.9046194203774736</v>
      </c>
      <c r="L18" s="1">
        <f t="shared" si="8"/>
        <v>6.4069221141248631</v>
      </c>
      <c r="M18" s="1">
        <f t="shared" si="8"/>
        <v>6.9297269586374526</v>
      </c>
      <c r="N18" s="1">
        <f t="shared" si="8"/>
        <v>7.4730339539152419</v>
      </c>
      <c r="O18" s="1">
        <f t="shared" si="8"/>
        <v>8.0368430999582277</v>
      </c>
      <c r="P18" s="1">
        <f t="shared" si="8"/>
        <v>8.6211543967664159</v>
      </c>
      <c r="Q18" s="1">
        <f t="shared" si="8"/>
        <v>9.2259678443398023</v>
      </c>
      <c r="R18" s="1">
        <f t="shared" si="8"/>
        <v>9.8512834426783904</v>
      </c>
      <c r="S18" s="1">
        <f t="shared" si="8"/>
        <v>10.497101191782178</v>
      </c>
      <c r="T18" s="1">
        <f t="shared" si="8"/>
        <v>11.163421091651161</v>
      </c>
      <c r="U18" s="1">
        <f t="shared" si="8"/>
        <v>11.850243142285345</v>
      </c>
      <c r="V18" s="1">
        <f t="shared" si="8"/>
        <v>12.557567343684733</v>
      </c>
      <c r="W18" s="1"/>
      <c r="X18" s="1"/>
      <c r="Y18" s="1"/>
      <c r="AQ18">
        <f t="shared" ref="AQ18" si="9">AQ15*AQ17</f>
        <v>5.5355807066038825</v>
      </c>
    </row>
    <row r="19" spans="1:43" x14ac:dyDescent="0.25">
      <c r="A19" s="1" t="s">
        <v>7</v>
      </c>
      <c r="B19" s="1">
        <f>B9</f>
        <v>30</v>
      </c>
      <c r="C19" s="1">
        <f t="shared" ref="C19:V19" si="10">C9</f>
        <v>32</v>
      </c>
      <c r="D19" s="1">
        <f t="shared" si="10"/>
        <v>34</v>
      </c>
      <c r="E19" s="1">
        <f t="shared" si="10"/>
        <v>36</v>
      </c>
      <c r="F19" s="1">
        <f t="shared" si="10"/>
        <v>38</v>
      </c>
      <c r="G19" s="1">
        <f t="shared" si="10"/>
        <v>40</v>
      </c>
      <c r="H19" s="1">
        <f t="shared" si="10"/>
        <v>42</v>
      </c>
      <c r="I19" s="1">
        <f t="shared" si="10"/>
        <v>44</v>
      </c>
      <c r="J19" s="1">
        <f t="shared" si="10"/>
        <v>46</v>
      </c>
      <c r="K19" s="1">
        <f t="shared" si="10"/>
        <v>48</v>
      </c>
      <c r="L19" s="1">
        <f t="shared" si="10"/>
        <v>50</v>
      </c>
      <c r="M19" s="1">
        <f t="shared" si="10"/>
        <v>52</v>
      </c>
      <c r="N19" s="1">
        <f t="shared" si="10"/>
        <v>54</v>
      </c>
      <c r="O19" s="1">
        <f t="shared" si="10"/>
        <v>56</v>
      </c>
      <c r="P19" s="1">
        <f t="shared" si="10"/>
        <v>58</v>
      </c>
      <c r="Q19" s="1">
        <f t="shared" si="10"/>
        <v>60</v>
      </c>
      <c r="R19" s="1">
        <f t="shared" si="10"/>
        <v>62</v>
      </c>
      <c r="S19" s="1">
        <f t="shared" si="10"/>
        <v>64</v>
      </c>
      <c r="T19" s="1">
        <f t="shared" si="10"/>
        <v>66</v>
      </c>
      <c r="U19" s="1">
        <f t="shared" si="10"/>
        <v>68</v>
      </c>
      <c r="V19" s="1">
        <f t="shared" si="10"/>
        <v>70</v>
      </c>
      <c r="W19" s="1"/>
      <c r="X19" s="1"/>
      <c r="Y19" s="1"/>
      <c r="AQ19">
        <v>91</v>
      </c>
    </row>
    <row r="20" spans="1:43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  <c r="AQ20">
        <f t="shared" ref="AQ20" si="11">AQ12</f>
        <v>95</v>
      </c>
    </row>
    <row r="21" spans="1:43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  <c r="AQ21">
        <v>1</v>
      </c>
    </row>
    <row r="22" spans="1:43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  <c r="AQ22">
        <v>1</v>
      </c>
    </row>
    <row r="23" spans="1:43" x14ac:dyDescent="0.25">
      <c r="A23" s="1" t="s">
        <v>17</v>
      </c>
      <c r="B23" s="1">
        <f>B5*B4</f>
        <v>400000</v>
      </c>
      <c r="C23" s="1">
        <f t="shared" ref="C23:V23" si="12">C5*C4</f>
        <v>400000</v>
      </c>
      <c r="D23" s="1">
        <f t="shared" si="12"/>
        <v>400000</v>
      </c>
      <c r="E23" s="1">
        <f t="shared" si="12"/>
        <v>400000</v>
      </c>
      <c r="F23" s="1">
        <f t="shared" si="12"/>
        <v>400000</v>
      </c>
      <c r="G23" s="1">
        <f t="shared" si="12"/>
        <v>400000</v>
      </c>
      <c r="H23" s="1">
        <f t="shared" si="12"/>
        <v>400000</v>
      </c>
      <c r="I23" s="1">
        <f t="shared" si="12"/>
        <v>400000</v>
      </c>
      <c r="J23" s="1">
        <f t="shared" si="12"/>
        <v>400000</v>
      </c>
      <c r="K23" s="1">
        <f t="shared" si="12"/>
        <v>400000</v>
      </c>
      <c r="L23" s="1">
        <f t="shared" si="12"/>
        <v>400000</v>
      </c>
      <c r="M23" s="1">
        <f t="shared" si="12"/>
        <v>400000</v>
      </c>
      <c r="N23" s="1">
        <f t="shared" si="12"/>
        <v>400000</v>
      </c>
      <c r="O23" s="1">
        <f t="shared" si="12"/>
        <v>400000</v>
      </c>
      <c r="P23" s="1">
        <f t="shared" si="12"/>
        <v>400000</v>
      </c>
      <c r="Q23" s="1">
        <f t="shared" si="12"/>
        <v>400000</v>
      </c>
      <c r="R23" s="1">
        <f t="shared" si="12"/>
        <v>400000</v>
      </c>
      <c r="S23" s="1">
        <f t="shared" si="12"/>
        <v>400000</v>
      </c>
      <c r="T23" s="1">
        <f t="shared" si="12"/>
        <v>400000</v>
      </c>
      <c r="U23" s="1">
        <f t="shared" si="12"/>
        <v>400000</v>
      </c>
      <c r="V23" s="1">
        <f t="shared" si="12"/>
        <v>400000</v>
      </c>
      <c r="W23" s="1"/>
      <c r="X23" s="1"/>
      <c r="Y23" s="1"/>
      <c r="AQ23">
        <f t="shared" ref="AQ23" si="13">AQ5*AQ4</f>
        <v>480000</v>
      </c>
    </row>
    <row r="24" spans="1:43" x14ac:dyDescent="0.25">
      <c r="A24" s="1" t="s">
        <v>18</v>
      </c>
      <c r="B24" s="1">
        <f>B18/B17</f>
        <v>4.1004301530399125</v>
      </c>
      <c r="C24" s="1">
        <f t="shared" ref="C24:V24" si="14">C18/C17</f>
        <v>4.1004301530399125</v>
      </c>
      <c r="D24" s="1">
        <f t="shared" si="14"/>
        <v>4.1004301530399125</v>
      </c>
      <c r="E24" s="1">
        <f t="shared" si="14"/>
        <v>4.1004301530399125</v>
      </c>
      <c r="F24" s="1">
        <f t="shared" si="14"/>
        <v>4.1004301530399125</v>
      </c>
      <c r="G24" s="1">
        <f t="shared" si="14"/>
        <v>4.1004301530399125</v>
      </c>
      <c r="H24" s="1">
        <f t="shared" si="14"/>
        <v>4.1004301530399125</v>
      </c>
      <c r="I24" s="1">
        <f t="shared" si="14"/>
        <v>4.1004301530399125</v>
      </c>
      <c r="J24" s="1">
        <f t="shared" si="14"/>
        <v>4.1004301530399125</v>
      </c>
      <c r="K24" s="1">
        <f t="shared" si="14"/>
        <v>4.1004301530399125</v>
      </c>
      <c r="L24" s="1">
        <f t="shared" si="14"/>
        <v>4.1004301530399125</v>
      </c>
      <c r="M24" s="1">
        <f t="shared" si="14"/>
        <v>4.1004301530399125</v>
      </c>
      <c r="N24" s="1">
        <f t="shared" si="14"/>
        <v>4.1004301530399125</v>
      </c>
      <c r="O24" s="1">
        <f t="shared" si="14"/>
        <v>4.1004301530399125</v>
      </c>
      <c r="P24" s="1">
        <f t="shared" si="14"/>
        <v>4.1004301530399125</v>
      </c>
      <c r="Q24" s="1">
        <f t="shared" si="14"/>
        <v>4.1004301530399125</v>
      </c>
      <c r="R24" s="1">
        <f t="shared" si="14"/>
        <v>4.1004301530399125</v>
      </c>
      <c r="S24" s="1">
        <f t="shared" si="14"/>
        <v>4.1004301530399125</v>
      </c>
      <c r="T24" s="1">
        <f t="shared" si="14"/>
        <v>4.1004301530399125</v>
      </c>
      <c r="U24" s="1">
        <f t="shared" si="14"/>
        <v>4.1004301530399125</v>
      </c>
      <c r="V24" s="1">
        <f t="shared" si="14"/>
        <v>4.1004301530399125</v>
      </c>
      <c r="W24" s="1"/>
      <c r="X24" s="1"/>
      <c r="Y24" s="1"/>
      <c r="AQ24">
        <f t="shared" ref="AQ24" si="15">AQ18/AQ17</f>
        <v>9.8410323672957905</v>
      </c>
    </row>
    <row r="25" spans="1:43" x14ac:dyDescent="0.25">
      <c r="A25" s="1" t="s">
        <v>19</v>
      </c>
      <c r="B25" s="1">
        <f>B8-B18</f>
        <v>397.69350803891507</v>
      </c>
      <c r="C25" s="1">
        <f t="shared" ref="C25:V25" si="16">C8-C18</f>
        <v>397.37572470205447</v>
      </c>
      <c r="D25" s="1">
        <f t="shared" si="16"/>
        <v>397.03743921442867</v>
      </c>
      <c r="E25" s="1">
        <f t="shared" si="16"/>
        <v>396.67865157603768</v>
      </c>
      <c r="F25" s="1">
        <f t="shared" si="16"/>
        <v>396.29936178688149</v>
      </c>
      <c r="G25" s="1">
        <f t="shared" si="16"/>
        <v>395.89956984696011</v>
      </c>
      <c r="H25" s="1">
        <f t="shared" si="16"/>
        <v>395.47927575627352</v>
      </c>
      <c r="I25" s="1">
        <f t="shared" si="16"/>
        <v>395.03847951482169</v>
      </c>
      <c r="J25" s="1">
        <f t="shared" si="16"/>
        <v>394.57718112260471</v>
      </c>
      <c r="K25" s="1">
        <f t="shared" si="16"/>
        <v>394.09538057962254</v>
      </c>
      <c r="L25" s="1">
        <f t="shared" si="16"/>
        <v>393.59307788587512</v>
      </c>
      <c r="M25" s="1">
        <f t="shared" si="16"/>
        <v>393.07027304136255</v>
      </c>
      <c r="N25" s="1">
        <f t="shared" si="16"/>
        <v>392.52696604608474</v>
      </c>
      <c r="O25" s="1">
        <f t="shared" si="16"/>
        <v>391.96315690004178</v>
      </c>
      <c r="P25" s="1">
        <f t="shared" si="16"/>
        <v>391.37884560323357</v>
      </c>
      <c r="Q25" s="1">
        <f t="shared" si="16"/>
        <v>390.77403215566022</v>
      </c>
      <c r="R25" s="1">
        <f t="shared" si="16"/>
        <v>390.14871655732162</v>
      </c>
      <c r="S25" s="1">
        <f t="shared" si="16"/>
        <v>389.50289880821782</v>
      </c>
      <c r="T25" s="1">
        <f t="shared" si="16"/>
        <v>388.83657890834883</v>
      </c>
      <c r="U25" s="1">
        <f t="shared" si="16"/>
        <v>388.14975685771464</v>
      </c>
      <c r="V25" s="1">
        <f t="shared" si="16"/>
        <v>387.44243265631525</v>
      </c>
      <c r="W25" s="1"/>
      <c r="X25" s="1"/>
      <c r="Y25" s="1"/>
      <c r="AQ25">
        <f t="shared" ref="AQ25" si="17">AQ8-AQ18</f>
        <v>594.46441929339608</v>
      </c>
    </row>
    <row r="26" spans="1:43" x14ac:dyDescent="0.25">
      <c r="A26" s="1" t="s">
        <v>20</v>
      </c>
      <c r="B26" s="1">
        <f>1+((B19/B20)*(B22/B21))</f>
        <v>1</v>
      </c>
      <c r="C26" s="1">
        <f t="shared" ref="C26:V26" si="18">1+((C19/C20)*(C22/C21))</f>
        <v>1</v>
      </c>
      <c r="D26" s="1">
        <f t="shared" si="18"/>
        <v>1</v>
      </c>
      <c r="E26" s="1">
        <f t="shared" si="18"/>
        <v>1</v>
      </c>
      <c r="F26" s="1">
        <f t="shared" si="18"/>
        <v>1</v>
      </c>
      <c r="G26" s="1">
        <f t="shared" si="18"/>
        <v>1</v>
      </c>
      <c r="H26" s="1">
        <f t="shared" si="18"/>
        <v>1</v>
      </c>
      <c r="I26" s="1">
        <f t="shared" si="18"/>
        <v>1</v>
      </c>
      <c r="J26" s="1">
        <f t="shared" si="18"/>
        <v>1</v>
      </c>
      <c r="K26" s="1">
        <f t="shared" si="18"/>
        <v>1</v>
      </c>
      <c r="L26" s="1">
        <f t="shared" si="18"/>
        <v>1</v>
      </c>
      <c r="M26" s="1">
        <f t="shared" si="18"/>
        <v>1</v>
      </c>
      <c r="N26" s="1">
        <f t="shared" si="18"/>
        <v>1</v>
      </c>
      <c r="O26" s="1">
        <f t="shared" si="18"/>
        <v>1</v>
      </c>
      <c r="P26" s="1">
        <f t="shared" si="18"/>
        <v>1</v>
      </c>
      <c r="Q26" s="1">
        <f t="shared" si="18"/>
        <v>1</v>
      </c>
      <c r="R26" s="1">
        <f t="shared" si="18"/>
        <v>1</v>
      </c>
      <c r="S26" s="1">
        <f t="shared" si="18"/>
        <v>1</v>
      </c>
      <c r="T26" s="1">
        <f t="shared" si="18"/>
        <v>1</v>
      </c>
      <c r="U26" s="1">
        <f t="shared" si="18"/>
        <v>1</v>
      </c>
      <c r="V26" s="1">
        <f t="shared" si="18"/>
        <v>1</v>
      </c>
      <c r="W26" s="1"/>
      <c r="X26" s="1"/>
      <c r="Y26" s="1"/>
      <c r="AQ26">
        <f t="shared" ref="AQ26" si="19">1+((AQ19/AQ20)*(AQ22/AQ21))</f>
        <v>1.9578947368421051</v>
      </c>
    </row>
    <row r="27" spans="1:43" x14ac:dyDescent="0.25">
      <c r="A27" s="1" t="s">
        <v>21</v>
      </c>
      <c r="B27" s="1">
        <f>2*B17/B10</f>
        <v>5.73394495412844E-2</v>
      </c>
      <c r="C27" s="1">
        <f t="shared" ref="C27:V27" si="20">2*C17/C10</f>
        <v>6.5239551478083593E-2</v>
      </c>
      <c r="D27" s="1">
        <f t="shared" si="20"/>
        <v>7.3649337410805288E-2</v>
      </c>
      <c r="E27" s="1">
        <f t="shared" si="20"/>
        <v>8.2568807339449546E-2</v>
      </c>
      <c r="F27" s="1">
        <f t="shared" si="20"/>
        <v>9.1997961264016298E-2</v>
      </c>
      <c r="G27" s="1">
        <f t="shared" si="20"/>
        <v>0.1019367991845056</v>
      </c>
      <c r="H27" s="1">
        <f t="shared" si="20"/>
        <v>0.11238532110091742</v>
      </c>
      <c r="I27" s="1">
        <f t="shared" si="20"/>
        <v>0.1233435270132518</v>
      </c>
      <c r="J27" s="1">
        <f t="shared" si="20"/>
        <v>0.13481141692150864</v>
      </c>
      <c r="K27" s="1">
        <f t="shared" si="20"/>
        <v>0.14678899082568805</v>
      </c>
      <c r="L27" s="1">
        <f t="shared" si="20"/>
        <v>0.15927624872578999</v>
      </c>
      <c r="M27" s="1">
        <f t="shared" si="20"/>
        <v>0.17227319062181448</v>
      </c>
      <c r="N27" s="1">
        <f t="shared" si="20"/>
        <v>0.18577981651376149</v>
      </c>
      <c r="O27" s="1">
        <f t="shared" si="20"/>
        <v>0.19979612640163094</v>
      </c>
      <c r="P27" s="1">
        <f t="shared" si="20"/>
        <v>0.21432212028542302</v>
      </c>
      <c r="Q27" s="1">
        <f t="shared" si="20"/>
        <v>0.2293577981651376</v>
      </c>
      <c r="R27" s="1">
        <f t="shared" si="20"/>
        <v>0.24490316004077473</v>
      </c>
      <c r="S27" s="1">
        <f t="shared" si="20"/>
        <v>0.26095820591233437</v>
      </c>
      <c r="T27" s="1">
        <f t="shared" si="20"/>
        <v>0.27752293577981646</v>
      </c>
      <c r="U27" s="1">
        <f t="shared" si="20"/>
        <v>0.29459734964322115</v>
      </c>
      <c r="V27" s="1">
        <f t="shared" si="20"/>
        <v>0.31218144750254839</v>
      </c>
      <c r="W27" s="1"/>
      <c r="X27" s="1"/>
      <c r="Y27" s="1"/>
      <c r="AQ27">
        <f t="shared" ref="AQ27" si="21">2*AQ17/AQ10</f>
        <v>5.73394495412844E-2</v>
      </c>
    </row>
    <row r="28" spans="1:43" s="11" customFormat="1" x14ac:dyDescent="0.25">
      <c r="A28" s="10" t="s">
        <v>93</v>
      </c>
      <c r="B28" s="10">
        <f>B23/(B27+(B10*(B24+(1/B10)))*(B25+0.5*B27)*B26)</f>
        <v>12.347697495782242</v>
      </c>
      <c r="C28" s="10">
        <f t="shared" ref="C28:V28" si="22">C23/(C27+(C10*(C24+(1/C10)))*(C25+0.5*C27)*C26)</f>
        <v>12.357445436627458</v>
      </c>
      <c r="D28" s="10">
        <f t="shared" si="22"/>
        <v>12.367839203704689</v>
      </c>
      <c r="E28" s="10">
        <f t="shared" si="22"/>
        <v>12.378882018967053</v>
      </c>
      <c r="F28" s="10">
        <f t="shared" si="22"/>
        <v>12.390577314434315</v>
      </c>
      <c r="G28" s="10">
        <f t="shared" si="22"/>
        <v>12.402928734886951</v>
      </c>
      <c r="H28" s="10">
        <f t="shared" si="22"/>
        <v>12.415940140738419</v>
      </c>
      <c r="I28" s="10">
        <f t="shared" si="22"/>
        <v>12.429615611089943</v>
      </c>
      <c r="J28" s="10">
        <f t="shared" si="22"/>
        <v>12.4439594469723</v>
      </c>
      <c r="K28" s="10">
        <f t="shared" si="22"/>
        <v>12.458976174779551</v>
      </c>
      <c r="L28" s="10">
        <f t="shared" si="22"/>
        <v>12.474670549899876</v>
      </c>
      <c r="M28" s="10">
        <f t="shared" si="22"/>
        <v>12.491047560549045</v>
      </c>
      <c r="N28" s="10">
        <f t="shared" si="22"/>
        <v>12.508112431812409</v>
      </c>
      <c r="O28" s="10">
        <f t="shared" si="22"/>
        <v>12.525870629901586</v>
      </c>
      <c r="P28" s="10">
        <f t="shared" si="22"/>
        <v>12.544327866632541</v>
      </c>
      <c r="Q28" s="10">
        <f t="shared" si="22"/>
        <v>12.563490104131926</v>
      </c>
      <c r="R28" s="10">
        <f t="shared" si="22"/>
        <v>12.583363559779244</v>
      </c>
      <c r="S28" s="10">
        <f t="shared" si="22"/>
        <v>12.603954711392493</v>
      </c>
      <c r="T28" s="10">
        <f t="shared" si="22"/>
        <v>12.625270302665745</v>
      </c>
      <c r="U28" s="10">
        <f t="shared" si="22"/>
        <v>12.647317348867292</v>
      </c>
      <c r="V28" s="10">
        <f t="shared" si="22"/>
        <v>12.670103142807653</v>
      </c>
      <c r="W28" s="21">
        <f>(V28-L28)/L28</f>
        <v>1.5666353041230822E-2</v>
      </c>
      <c r="X28" s="21">
        <f>(B28-L28)/L28</f>
        <v>-1.0178469532299872E-2</v>
      </c>
      <c r="Y28" s="10"/>
      <c r="AQ28" s="11">
        <f t="shared" ref="AQ28" si="23">AQ23/(AQ27+(AQ10*(AQ24+(1/AQ10)))*(AQ25+0.5*AQ27)*AQ26)</f>
        <v>2.1248184733574043</v>
      </c>
    </row>
    <row r="29" spans="1:43" s="11" customFormat="1" x14ac:dyDescent="0.25">
      <c r="A29" s="10" t="s">
        <v>96</v>
      </c>
      <c r="B29" s="10">
        <f>B23/(B10*B24*B25)</f>
        <v>12.502102873687971</v>
      </c>
      <c r="C29" s="10">
        <f t="shared" ref="C29:V29" si="24">C23/(C10*C24*C25)</f>
        <v>12.512100867329766</v>
      </c>
      <c r="D29" s="10">
        <f t="shared" si="24"/>
        <v>12.522761479466249</v>
      </c>
      <c r="E29" s="10">
        <f t="shared" si="24"/>
        <v>12.534088058296495</v>
      </c>
      <c r="F29" s="10">
        <f t="shared" si="24"/>
        <v>12.546084170516965</v>
      </c>
      <c r="G29" s="10">
        <f t="shared" si="24"/>
        <v>12.558753604158651</v>
      </c>
      <c r="H29" s="10">
        <f t="shared" si="24"/>
        <v>12.5721003716122</v>
      </c>
      <c r="I29" s="10">
        <f t="shared" si="24"/>
        <v>12.586128712845611</v>
      </c>
      <c r="J29" s="10">
        <f t="shared" si="24"/>
        <v>12.600843098819359</v>
      </c>
      <c r="K29" s="10">
        <f t="shared" si="24"/>
        <v>12.616248235104171</v>
      </c>
      <c r="L29" s="10">
        <f t="shared" si="24"/>
        <v>12.632349065706981</v>
      </c>
      <c r="M29" s="10">
        <f t="shared" si="24"/>
        <v>12.649150777110965</v>
      </c>
      <c r="N29" s="10">
        <f t="shared" si="24"/>
        <v>12.666658802535952</v>
      </c>
      <c r="O29" s="10">
        <f t="shared" si="24"/>
        <v>12.684878826425841</v>
      </c>
      <c r="P29" s="10">
        <f t="shared" si="24"/>
        <v>12.703816789170096</v>
      </c>
      <c r="Q29" s="10">
        <f t="shared" si="24"/>
        <v>12.723478892066785</v>
      </c>
      <c r="R29" s="10">
        <f t="shared" si="24"/>
        <v>12.743871602535107</v>
      </c>
      <c r="S29" s="10">
        <f t="shared" si="24"/>
        <v>12.765001659585772</v>
      </c>
      <c r="T29" s="10">
        <f t="shared" si="24"/>
        <v>12.786876079558096</v>
      </c>
      <c r="U29" s="10">
        <f t="shared" si="24"/>
        <v>12.809502162133196</v>
      </c>
      <c r="V29" s="10">
        <f t="shared" si="24"/>
        <v>12.832887496633177</v>
      </c>
      <c r="W29" s="21">
        <f>(V29-L29)/L29</f>
        <v>1.5874991253257663E-2</v>
      </c>
      <c r="X29" s="21">
        <f>(B29-L29)/L29</f>
        <v>-1.0310528258959313E-2</v>
      </c>
      <c r="Y29" s="10"/>
      <c r="AQ29" s="11">
        <f t="shared" ref="AQ29" si="25">AQ23/(AQ10*AQ24*AQ25)</f>
        <v>4.1819198831195745</v>
      </c>
    </row>
    <row r="30" spans="1:43" s="11" customFormat="1" x14ac:dyDescent="0.25">
      <c r="A30" s="10" t="s">
        <v>97</v>
      </c>
      <c r="B30" s="10">
        <f>B29*1.5</f>
        <v>18.753154310531954</v>
      </c>
      <c r="C30" s="10">
        <f t="shared" ref="C30:V30" si="26">C29*1.5</f>
        <v>18.768151300994649</v>
      </c>
      <c r="D30" s="10">
        <f t="shared" si="26"/>
        <v>18.784142219199374</v>
      </c>
      <c r="E30" s="10">
        <f t="shared" si="26"/>
        <v>18.801132087444742</v>
      </c>
      <c r="F30" s="10">
        <f t="shared" si="26"/>
        <v>18.819126255775448</v>
      </c>
      <c r="G30" s="10">
        <f t="shared" si="26"/>
        <v>18.838130406237976</v>
      </c>
      <c r="H30" s="10">
        <f t="shared" si="26"/>
        <v>18.858150557418298</v>
      </c>
      <c r="I30" s="10">
        <f t="shared" si="26"/>
        <v>18.879193069268418</v>
      </c>
      <c r="J30" s="10">
        <f t="shared" si="26"/>
        <v>18.901264648229038</v>
      </c>
      <c r="K30" s="10">
        <f t="shared" si="26"/>
        <v>18.924372352656256</v>
      </c>
      <c r="L30" s="10">
        <f t="shared" si="26"/>
        <v>18.94852359856047</v>
      </c>
      <c r="M30" s="10">
        <f t="shared" si="26"/>
        <v>18.973726165666449</v>
      </c>
      <c r="N30" s="10">
        <f t="shared" si="26"/>
        <v>18.99998820380393</v>
      </c>
      <c r="O30" s="10">
        <f t="shared" si="26"/>
        <v>19.02731823963876</v>
      </c>
      <c r="P30" s="10">
        <f t="shared" si="26"/>
        <v>19.055725183755143</v>
      </c>
      <c r="Q30" s="10">
        <f t="shared" si="26"/>
        <v>19.085218338100177</v>
      </c>
      <c r="R30" s="10">
        <f t="shared" si="26"/>
        <v>19.115807403802659</v>
      </c>
      <c r="S30" s="10">
        <f t="shared" si="26"/>
        <v>19.14750248937866</v>
      </c>
      <c r="T30" s="10">
        <f t="shared" si="26"/>
        <v>19.180314119337144</v>
      </c>
      <c r="U30" s="10">
        <f t="shared" si="26"/>
        <v>19.214253243199792</v>
      </c>
      <c r="V30" s="10">
        <f t="shared" si="26"/>
        <v>19.249331244949765</v>
      </c>
      <c r="W30" s="21">
        <f>(V30-L30)/L30</f>
        <v>1.5874991253257711E-2</v>
      </c>
      <c r="X30" s="21">
        <f>(B30-L30)/L30</f>
        <v>-1.031052825895936E-2</v>
      </c>
      <c r="Y30" s="10"/>
    </row>
    <row r="31" spans="1:43" x14ac:dyDescent="0.25">
      <c r="A31" s="16" t="s">
        <v>94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20"/>
      <c r="X31" s="20"/>
    </row>
    <row r="32" spans="1:43" x14ac:dyDescent="0.25">
      <c r="A32" s="1" t="s">
        <v>45</v>
      </c>
      <c r="B32" s="1">
        <f>0.265*SQRT(B7)</f>
        <v>1.1851160280748887</v>
      </c>
      <c r="C32" s="1">
        <f t="shared" ref="C32:V32" si="27">0.265*SQRT(C7)</f>
        <v>1.1851160280748887</v>
      </c>
      <c r="D32" s="1">
        <f t="shared" si="27"/>
        <v>1.1851160280748887</v>
      </c>
      <c r="E32" s="1">
        <f t="shared" si="27"/>
        <v>1.1851160280748887</v>
      </c>
      <c r="F32" s="1">
        <f t="shared" si="27"/>
        <v>1.1851160280748887</v>
      </c>
      <c r="G32" s="1">
        <f t="shared" si="27"/>
        <v>1.1851160280748887</v>
      </c>
      <c r="H32" s="1">
        <f t="shared" si="27"/>
        <v>1.1851160280748887</v>
      </c>
      <c r="I32" s="1">
        <f t="shared" si="27"/>
        <v>1.1851160280748887</v>
      </c>
      <c r="J32" s="1">
        <f t="shared" si="27"/>
        <v>1.1851160280748887</v>
      </c>
      <c r="K32" s="1">
        <f t="shared" si="27"/>
        <v>1.1851160280748887</v>
      </c>
      <c r="L32" s="1">
        <f t="shared" si="27"/>
        <v>1.1851160280748887</v>
      </c>
      <c r="M32" s="1">
        <f t="shared" si="27"/>
        <v>1.1851160280748887</v>
      </c>
      <c r="N32" s="1">
        <f t="shared" si="27"/>
        <v>1.1851160280748887</v>
      </c>
      <c r="O32" s="1">
        <f t="shared" si="27"/>
        <v>1.1851160280748887</v>
      </c>
      <c r="P32" s="1">
        <f t="shared" si="27"/>
        <v>1.1851160280748887</v>
      </c>
      <c r="Q32" s="1">
        <f t="shared" si="27"/>
        <v>1.1851160280748887</v>
      </c>
      <c r="R32" s="1">
        <f t="shared" si="27"/>
        <v>1.1851160280748887</v>
      </c>
      <c r="S32" s="1">
        <f t="shared" si="27"/>
        <v>1.1851160280748887</v>
      </c>
      <c r="T32" s="1">
        <f t="shared" si="27"/>
        <v>1.1851160280748887</v>
      </c>
      <c r="U32" s="1">
        <f t="shared" si="27"/>
        <v>1.1851160280748887</v>
      </c>
      <c r="V32" s="1">
        <f t="shared" si="27"/>
        <v>1.1851160280748887</v>
      </c>
      <c r="W32" s="20"/>
      <c r="X32" s="20"/>
      <c r="Y32" s="1"/>
    </row>
    <row r="33" spans="1:25" x14ac:dyDescent="0.25">
      <c r="A33" s="1" t="s">
        <v>43</v>
      </c>
      <c r="B33" s="1">
        <f>B6/(((B31)^2)*(B32^(4/3)))</f>
        <v>4.9834739028816639E-2</v>
      </c>
      <c r="C33" s="1">
        <f t="shared" ref="C33:V33" si="28">C6/(((C31)^2)*(C32^(4/3)))</f>
        <v>4.9834739028816639E-2</v>
      </c>
      <c r="D33" s="1">
        <f t="shared" si="28"/>
        <v>4.9834739028816639E-2</v>
      </c>
      <c r="E33" s="1">
        <f t="shared" si="28"/>
        <v>4.9834739028816639E-2</v>
      </c>
      <c r="F33" s="1">
        <f t="shared" si="28"/>
        <v>4.9834739028816639E-2</v>
      </c>
      <c r="G33" s="1">
        <f t="shared" si="28"/>
        <v>4.9834739028816639E-2</v>
      </c>
      <c r="H33" s="1">
        <f t="shared" si="28"/>
        <v>4.9834739028816639E-2</v>
      </c>
      <c r="I33" s="1">
        <f t="shared" si="28"/>
        <v>4.9834739028816639E-2</v>
      </c>
      <c r="J33" s="1">
        <f t="shared" si="28"/>
        <v>4.9834739028816639E-2</v>
      </c>
      <c r="K33" s="1">
        <f t="shared" si="28"/>
        <v>4.9834739028816639E-2</v>
      </c>
      <c r="L33" s="1">
        <f t="shared" si="28"/>
        <v>4.9834739028816639E-2</v>
      </c>
      <c r="M33" s="1">
        <f t="shared" si="28"/>
        <v>4.9834739028816639E-2</v>
      </c>
      <c r="N33" s="1">
        <f t="shared" si="28"/>
        <v>4.9834739028816639E-2</v>
      </c>
      <c r="O33" s="1">
        <f t="shared" si="28"/>
        <v>4.9834739028816639E-2</v>
      </c>
      <c r="P33" s="1">
        <f t="shared" si="28"/>
        <v>4.9834739028816639E-2</v>
      </c>
      <c r="Q33" s="1">
        <f t="shared" si="28"/>
        <v>4.9834739028816639E-2</v>
      </c>
      <c r="R33" s="1">
        <f t="shared" si="28"/>
        <v>4.9834739028816639E-2</v>
      </c>
      <c r="S33" s="1">
        <f t="shared" si="28"/>
        <v>4.9834739028816639E-2</v>
      </c>
      <c r="T33" s="1">
        <f t="shared" si="28"/>
        <v>4.9834739028816639E-2</v>
      </c>
      <c r="U33" s="1">
        <f t="shared" si="28"/>
        <v>4.9834739028816639E-2</v>
      </c>
      <c r="V33" s="1">
        <f t="shared" si="28"/>
        <v>4.9834739028816639E-2</v>
      </c>
      <c r="W33" s="20"/>
      <c r="X33" s="20"/>
      <c r="Y33" s="1"/>
    </row>
    <row r="34" spans="1:25" x14ac:dyDescent="0.25">
      <c r="A34" s="1" t="s">
        <v>95</v>
      </c>
      <c r="B34">
        <f>(B9/B7)^2</f>
        <v>2.25</v>
      </c>
      <c r="C34">
        <f t="shared" ref="C34:V34" si="29">(C9/C7)^2</f>
        <v>2.5600000000000005</v>
      </c>
      <c r="D34">
        <f t="shared" si="29"/>
        <v>2.8899999999999997</v>
      </c>
      <c r="E34">
        <f t="shared" si="29"/>
        <v>3.24</v>
      </c>
      <c r="F34">
        <f t="shared" si="29"/>
        <v>3.61</v>
      </c>
      <c r="G34">
        <f t="shared" si="29"/>
        <v>4</v>
      </c>
      <c r="H34">
        <f t="shared" si="29"/>
        <v>4.41</v>
      </c>
      <c r="I34">
        <f t="shared" si="29"/>
        <v>4.8400000000000007</v>
      </c>
      <c r="J34">
        <f t="shared" si="29"/>
        <v>5.2899999999999991</v>
      </c>
      <c r="K34">
        <f t="shared" si="29"/>
        <v>5.76</v>
      </c>
      <c r="L34">
        <f t="shared" si="29"/>
        <v>6.25</v>
      </c>
      <c r="M34">
        <f t="shared" si="29"/>
        <v>6.7600000000000007</v>
      </c>
      <c r="N34">
        <f t="shared" si="29"/>
        <v>7.2900000000000009</v>
      </c>
      <c r="O34">
        <f t="shared" si="29"/>
        <v>7.839999999999999</v>
      </c>
      <c r="P34">
        <f t="shared" si="29"/>
        <v>8.41</v>
      </c>
      <c r="Q34">
        <f t="shared" si="29"/>
        <v>9</v>
      </c>
      <c r="R34">
        <f t="shared" si="29"/>
        <v>9.6100000000000012</v>
      </c>
      <c r="S34">
        <f t="shared" si="29"/>
        <v>10.240000000000002</v>
      </c>
      <c r="T34">
        <f t="shared" si="29"/>
        <v>10.889999999999999</v>
      </c>
      <c r="U34">
        <f t="shared" si="29"/>
        <v>11.559999999999999</v>
      </c>
      <c r="V34">
        <f t="shared" si="29"/>
        <v>12.25</v>
      </c>
      <c r="W34" s="20"/>
      <c r="X34" s="20"/>
      <c r="Y34" s="1"/>
    </row>
    <row r="35" spans="1:25" s="11" customFormat="1" x14ac:dyDescent="0.25">
      <c r="A35" s="1" t="s">
        <v>44</v>
      </c>
      <c r="B35" s="1">
        <f>B33*B34</f>
        <v>0.11212816281483744</v>
      </c>
      <c r="C35" s="1">
        <f t="shared" ref="C35:V35" si="30">C33*C34</f>
        <v>0.12757693191377062</v>
      </c>
      <c r="D35" s="1">
        <f t="shared" si="30"/>
        <v>0.14402239579328008</v>
      </c>
      <c r="E35" s="1">
        <f t="shared" si="30"/>
        <v>0.16146455445336591</v>
      </c>
      <c r="F35" s="1">
        <f t="shared" si="30"/>
        <v>0.17990340789402806</v>
      </c>
      <c r="G35" s="1">
        <f t="shared" si="30"/>
        <v>0.19933895611526656</v>
      </c>
      <c r="H35" s="1">
        <f t="shared" si="30"/>
        <v>0.2197711991170814</v>
      </c>
      <c r="I35" s="1">
        <f t="shared" si="30"/>
        <v>0.24120013689947256</v>
      </c>
      <c r="J35" s="1">
        <f t="shared" si="30"/>
        <v>0.26362576946243998</v>
      </c>
      <c r="K35" s="1">
        <f t="shared" si="30"/>
        <v>0.28704809680598381</v>
      </c>
      <c r="L35" s="1">
        <f t="shared" si="30"/>
        <v>0.31146711893010398</v>
      </c>
      <c r="M35" s="1">
        <f t="shared" si="30"/>
        <v>0.3368828358348005</v>
      </c>
      <c r="N35" s="1">
        <f t="shared" si="30"/>
        <v>0.36329524752007336</v>
      </c>
      <c r="O35" s="1">
        <f t="shared" si="30"/>
        <v>0.3907043539859224</v>
      </c>
      <c r="P35" s="1">
        <f t="shared" si="30"/>
        <v>0.41911015523234796</v>
      </c>
      <c r="Q35" s="1">
        <f t="shared" si="30"/>
        <v>0.44851265125934975</v>
      </c>
      <c r="R35" s="1">
        <f t="shared" si="30"/>
        <v>0.47891184206692794</v>
      </c>
      <c r="S35" s="1">
        <f t="shared" si="30"/>
        <v>0.51030772765508248</v>
      </c>
      <c r="T35" s="1">
        <f t="shared" si="30"/>
        <v>0.54270030802381319</v>
      </c>
      <c r="U35" s="1">
        <f t="shared" si="30"/>
        <v>0.57608958317312031</v>
      </c>
      <c r="V35" s="1">
        <f t="shared" si="30"/>
        <v>0.61047555310300383</v>
      </c>
      <c r="W35" s="21"/>
      <c r="X35" s="21"/>
      <c r="Y35" s="10"/>
    </row>
    <row r="36" spans="1:25" x14ac:dyDescent="0.25">
      <c r="A36" s="1" t="s">
        <v>42</v>
      </c>
      <c r="B36" s="15">
        <f t="shared" ref="B36:V36" si="31">(1+((B6*B5)/(B4*B7)))/(1-(3*(B35/B25)))</f>
        <v>1.0809142789344608</v>
      </c>
      <c r="C36" s="1">
        <f t="shared" si="31"/>
        <v>1.0810412003882823</v>
      </c>
      <c r="D36" s="1">
        <f t="shared" si="31"/>
        <v>1.0811765664191215</v>
      </c>
      <c r="E36" s="1">
        <f t="shared" si="31"/>
        <v>1.0813204258920488</v>
      </c>
      <c r="F36" s="1">
        <f t="shared" si="31"/>
        <v>1.0814728308943935</v>
      </c>
      <c r="G36" s="1">
        <f t="shared" si="31"/>
        <v>1.0816338367834553</v>
      </c>
      <c r="H36" s="1">
        <f t="shared" si="31"/>
        <v>1.0818035022374395</v>
      </c>
      <c r="I36" s="1">
        <f t="shared" si="31"/>
        <v>1.0819818893097055</v>
      </c>
      <c r="J36" s="1">
        <f t="shared" si="31"/>
        <v>1.0821690634864267</v>
      </c>
      <c r="K36" s="1">
        <f t="shared" si="31"/>
        <v>1.0823650937477565</v>
      </c>
      <c r="L36" s="1">
        <f t="shared" si="31"/>
        <v>1.0825700526326172</v>
      </c>
      <c r="M36" s="1">
        <f t="shared" si="31"/>
        <v>1.0827840163072198</v>
      </c>
      <c r="N36" s="1">
        <f t="shared" si="31"/>
        <v>1.0830070646374439</v>
      </c>
      <c r="O36" s="1">
        <f t="shared" si="31"/>
        <v>1.0832392812652045</v>
      </c>
      <c r="P36" s="1">
        <f t="shared" si="31"/>
        <v>1.0834807536889477</v>
      </c>
      <c r="Q36" s="1">
        <f t="shared" si="31"/>
        <v>1.0837315733484232</v>
      </c>
      <c r="R36" s="1">
        <f t="shared" si="31"/>
        <v>1.0839918357138898</v>
      </c>
      <c r="S36" s="1">
        <f t="shared" si="31"/>
        <v>1.0842616403799215</v>
      </c>
      <c r="T36" s="1">
        <f t="shared" si="31"/>
        <v>1.0845410911639919</v>
      </c>
      <c r="U36" s="1">
        <f t="shared" si="31"/>
        <v>1.0848302962100242</v>
      </c>
      <c r="V36" s="1">
        <f t="shared" si="31"/>
        <v>1.0851293680971053</v>
      </c>
      <c r="W36" s="20"/>
      <c r="X36" s="20"/>
    </row>
    <row r="37" spans="1:25" x14ac:dyDescent="0.25">
      <c r="A37" s="10" t="s">
        <v>98</v>
      </c>
      <c r="B37" s="10">
        <f t="shared" ref="B37:V37" si="32">B36*B28</f>
        <v>13.346802535154309</v>
      </c>
      <c r="C37" s="10">
        <f t="shared" si="32"/>
        <v>13.358907648544449</v>
      </c>
      <c r="D37" s="10">
        <f t="shared" si="32"/>
        <v>13.371817924285237</v>
      </c>
      <c r="E37" s="10">
        <f t="shared" si="32"/>
        <v>13.385537976816879</v>
      </c>
      <c r="F37" s="10">
        <f t="shared" si="32"/>
        <v>13.400072724657131</v>
      </c>
      <c r="G37" s="10">
        <f t="shared" si="32"/>
        <v>13.415427394867539</v>
      </c>
      <c r="H37" s="10">
        <f t="shared" si="32"/>
        <v>13.43160752782123</v>
      </c>
      <c r="I37" s="10">
        <f t="shared" si="32"/>
        <v>13.448618982280507</v>
      </c>
      <c r="J37" s="10">
        <f t="shared" si="32"/>
        <v>13.466467940793088</v>
      </c>
      <c r="K37" s="10">
        <f t="shared" si="32"/>
        <v>13.485160915416333</v>
      </c>
      <c r="L37" s="10">
        <f t="shared" si="32"/>
        <v>13.504704753779668</v>
      </c>
      <c r="M37" s="10">
        <f t="shared" si="32"/>
        <v>13.525106645495795</v>
      </c>
      <c r="N37" s="10">
        <f t="shared" si="32"/>
        <v>13.546374128932277</v>
      </c>
      <c r="O37" s="10">
        <f t="shared" si="32"/>
        <v>13.56851509835553</v>
      </c>
      <c r="P37" s="10">
        <f t="shared" si="32"/>
        <v>13.591537811460295</v>
      </c>
      <c r="Q37" s="10">
        <f t="shared" si="32"/>
        <v>13.615450897298237</v>
      </c>
      <c r="R37" s="10">
        <f t="shared" si="32"/>
        <v>13.640263364620369</v>
      </c>
      <c r="S37" s="10">
        <f t="shared" si="32"/>
        <v>13.665984610648664</v>
      </c>
      <c r="T37" s="10">
        <f t="shared" si="32"/>
        <v>13.692624430293449</v>
      </c>
      <c r="U37" s="10">
        <f t="shared" si="32"/>
        <v>13.720193025833883</v>
      </c>
      <c r="V37" s="10">
        <f t="shared" si="32"/>
        <v>13.748701017080016</v>
      </c>
      <c r="W37" s="21">
        <f>(V37-L37)/L37</f>
        <v>1.8067500752436568E-2</v>
      </c>
      <c r="X37" s="21">
        <f>(B37-L37)/L37</f>
        <v>-1.1692385839176991E-2</v>
      </c>
    </row>
    <row r="38" spans="1:25" x14ac:dyDescent="0.25">
      <c r="A38" s="10" t="s">
        <v>88</v>
      </c>
      <c r="B38" s="13">
        <f t="shared" ref="B38:V38" si="33">B37/B30</f>
        <v>0.71170973768709478</v>
      </c>
      <c r="C38" s="13">
        <f t="shared" si="33"/>
        <v>0.71178601633696714</v>
      </c>
      <c r="D38" s="13">
        <f t="shared" si="33"/>
        <v>0.71186737026606561</v>
      </c>
      <c r="E38" s="13">
        <f t="shared" si="33"/>
        <v>0.71195382887372205</v>
      </c>
      <c r="F38" s="13">
        <f t="shared" si="33"/>
        <v>0.71204542349806221</v>
      </c>
      <c r="G38" s="13">
        <f t="shared" si="33"/>
        <v>0.71214218744473778</v>
      </c>
      <c r="H38" s="13">
        <f t="shared" si="33"/>
        <v>0.71224415601760005</v>
      </c>
      <c r="I38" s="13">
        <f t="shared" si="33"/>
        <v>0.71235136655136988</v>
      </c>
      <c r="J38" s="13">
        <f t="shared" si="33"/>
        <v>0.7124638584463624</v>
      </c>
      <c r="K38" s="13">
        <f t="shared" si="33"/>
        <v>0.71258167320532217</v>
      </c>
      <c r="L38" s="13">
        <f t="shared" si="33"/>
        <v>0.71270485447244181</v>
      </c>
      <c r="M38" s="13">
        <f t="shared" si="33"/>
        <v>0.71283344807462745</v>
      </c>
      <c r="N38" s="13">
        <f t="shared" si="33"/>
        <v>0.71296750206509063</v>
      </c>
      <c r="O38" s="13">
        <f t="shared" si="33"/>
        <v>0.71310706676933855</v>
      </c>
      <c r="P38" s="13">
        <f t="shared" si="33"/>
        <v>0.71325219483365421</v>
      </c>
      <c r="Q38" s="13">
        <f t="shared" si="33"/>
        <v>0.71340294127615289</v>
      </c>
      <c r="R38" s="13">
        <f t="shared" si="33"/>
        <v>0.71355936354050864</v>
      </c>
      <c r="S38" s="13">
        <f t="shared" si="33"/>
        <v>0.71372152155245017</v>
      </c>
      <c r="T38" s="13">
        <f t="shared" si="33"/>
        <v>0.71388947777913947</v>
      </c>
      <c r="U38" s="13">
        <f t="shared" si="33"/>
        <v>0.71406329729153861</v>
      </c>
      <c r="V38" s="13">
        <f t="shared" si="33"/>
        <v>0.71424304782988823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5"/>
  <sheetViews>
    <sheetView workbookViewId="0">
      <selection activeCell="X27" sqref="X27"/>
    </sheetView>
  </sheetViews>
  <sheetFormatPr defaultRowHeight="15" x14ac:dyDescent="0.25"/>
  <cols>
    <col min="1" max="1" width="24.28515625" style="2" bestFit="1" customWidth="1"/>
    <col min="2" max="25" width="8.5703125" style="2" customWidth="1"/>
    <col min="26" max="16384" width="9.140625" style="2"/>
  </cols>
  <sheetData>
    <row r="2" spans="1:25" x14ac:dyDescent="0.25">
      <c r="B2" s="2" t="s">
        <v>13</v>
      </c>
    </row>
    <row r="4" spans="1:25" x14ac:dyDescent="0.25">
      <c r="A4" s="1" t="s">
        <v>46</v>
      </c>
      <c r="B4" s="1">
        <v>5000</v>
      </c>
      <c r="C4" s="1">
        <v>5000</v>
      </c>
      <c r="D4" s="1">
        <v>5000</v>
      </c>
      <c r="E4" s="1">
        <v>5000</v>
      </c>
      <c r="F4" s="1">
        <v>5000</v>
      </c>
      <c r="G4" s="1">
        <v>5000</v>
      </c>
      <c r="H4" s="1">
        <v>5000</v>
      </c>
      <c r="I4" s="1">
        <v>5000</v>
      </c>
      <c r="J4" s="1">
        <v>5000</v>
      </c>
      <c r="K4" s="1">
        <v>5000</v>
      </c>
      <c r="L4" s="1">
        <v>5000</v>
      </c>
      <c r="M4" s="1">
        <v>5000</v>
      </c>
      <c r="N4" s="1">
        <v>5000</v>
      </c>
      <c r="O4" s="1">
        <v>5000</v>
      </c>
      <c r="P4" s="1">
        <v>5000</v>
      </c>
      <c r="Q4" s="1">
        <v>5000</v>
      </c>
      <c r="R4" s="1">
        <v>5000</v>
      </c>
      <c r="S4" s="1">
        <v>5000</v>
      </c>
      <c r="T4" s="1">
        <v>5000</v>
      </c>
      <c r="U4" s="1">
        <v>5000</v>
      </c>
      <c r="V4" s="1">
        <v>5000</v>
      </c>
      <c r="W4" s="1">
        <v>5000</v>
      </c>
      <c r="X4" s="1">
        <v>5000</v>
      </c>
      <c r="Y4" s="1">
        <v>5000</v>
      </c>
    </row>
    <row r="5" spans="1:25" x14ac:dyDescent="0.25">
      <c r="A5" s="1" t="s">
        <v>48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>
        <v>40</v>
      </c>
      <c r="X5" s="1">
        <v>40</v>
      </c>
      <c r="Y5" s="1">
        <v>40</v>
      </c>
    </row>
    <row r="6" spans="1:25" x14ac:dyDescent="0.25">
      <c r="A6" s="1" t="s">
        <v>47</v>
      </c>
      <c r="B6" s="1">
        <v>300</v>
      </c>
      <c r="C6" s="1">
        <v>300</v>
      </c>
      <c r="D6" s="1">
        <v>300</v>
      </c>
      <c r="E6" s="1">
        <v>300</v>
      </c>
      <c r="F6" s="1">
        <v>300</v>
      </c>
      <c r="G6" s="1">
        <v>300</v>
      </c>
      <c r="H6" s="1">
        <v>300</v>
      </c>
      <c r="I6" s="1">
        <v>300</v>
      </c>
      <c r="J6" s="1">
        <v>300</v>
      </c>
      <c r="K6" s="1">
        <v>300</v>
      </c>
      <c r="L6" s="1">
        <v>300</v>
      </c>
      <c r="M6" s="1">
        <v>300</v>
      </c>
      <c r="N6" s="1">
        <v>300</v>
      </c>
      <c r="O6" s="1">
        <v>300</v>
      </c>
      <c r="P6" s="1">
        <v>300</v>
      </c>
      <c r="Q6" s="1">
        <v>300</v>
      </c>
      <c r="R6" s="1">
        <v>300</v>
      </c>
      <c r="S6" s="1">
        <v>300</v>
      </c>
      <c r="T6" s="1">
        <v>300</v>
      </c>
      <c r="U6" s="1">
        <v>300</v>
      </c>
      <c r="V6" s="1">
        <v>300</v>
      </c>
      <c r="W6" s="1">
        <v>300</v>
      </c>
      <c r="X6" s="1">
        <v>300</v>
      </c>
      <c r="Y6" s="1">
        <v>300</v>
      </c>
    </row>
    <row r="7" spans="1:25" x14ac:dyDescent="0.25">
      <c r="A7" s="1" t="s">
        <v>49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>
        <v>20</v>
      </c>
      <c r="X7" s="1">
        <v>20</v>
      </c>
      <c r="Y7" s="1">
        <v>20</v>
      </c>
    </row>
    <row r="8" spans="1:25" x14ac:dyDescent="0.25">
      <c r="A8" s="1" t="s">
        <v>1</v>
      </c>
      <c r="B8" s="1">
        <v>300</v>
      </c>
      <c r="C8" s="1">
        <v>300</v>
      </c>
      <c r="D8" s="1">
        <v>300</v>
      </c>
      <c r="E8" s="1">
        <v>300</v>
      </c>
      <c r="F8" s="1">
        <v>300</v>
      </c>
      <c r="G8" s="1">
        <v>300</v>
      </c>
      <c r="H8" s="1">
        <v>300</v>
      </c>
      <c r="I8" s="1">
        <v>300</v>
      </c>
      <c r="J8" s="1">
        <v>300</v>
      </c>
      <c r="K8" s="1">
        <v>300</v>
      </c>
      <c r="L8" s="1">
        <v>300</v>
      </c>
      <c r="M8" s="1">
        <v>300</v>
      </c>
      <c r="N8" s="1">
        <v>300</v>
      </c>
      <c r="O8" s="1">
        <v>300</v>
      </c>
      <c r="P8" s="1">
        <v>300</v>
      </c>
      <c r="Q8" s="1">
        <v>300</v>
      </c>
      <c r="R8" s="1">
        <v>300</v>
      </c>
      <c r="S8" s="1">
        <v>300</v>
      </c>
      <c r="T8" s="1">
        <v>300</v>
      </c>
      <c r="U8" s="1">
        <v>300</v>
      </c>
      <c r="V8" s="1">
        <v>300</v>
      </c>
      <c r="W8" s="1">
        <v>300</v>
      </c>
      <c r="X8" s="1">
        <v>300</v>
      </c>
      <c r="Y8" s="1">
        <v>300</v>
      </c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>
        <v>50</v>
      </c>
      <c r="X9" s="1">
        <v>50</v>
      </c>
      <c r="Y9" s="1">
        <v>50</v>
      </c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>
        <v>19.62</v>
      </c>
      <c r="X10" s="1">
        <v>19.62</v>
      </c>
      <c r="Y10" s="1">
        <v>19.62</v>
      </c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>
        <v>1000</v>
      </c>
      <c r="X11" s="1">
        <v>1000</v>
      </c>
      <c r="Y11" s="1">
        <v>1000</v>
      </c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>
        <v>95</v>
      </c>
      <c r="X12" s="1">
        <v>95</v>
      </c>
      <c r="Y12" s="1">
        <v>95</v>
      </c>
    </row>
    <row r="13" spans="1:25" x14ac:dyDescent="0.25">
      <c r="A13" s="1" t="s">
        <v>13</v>
      </c>
      <c r="B13" s="1">
        <v>20</v>
      </c>
      <c r="C13" s="1">
        <v>21</v>
      </c>
      <c r="D13" s="1">
        <v>22</v>
      </c>
      <c r="E13" s="1">
        <v>23</v>
      </c>
      <c r="F13" s="1">
        <v>24</v>
      </c>
      <c r="G13" s="1">
        <v>25</v>
      </c>
      <c r="H13" s="1">
        <v>26</v>
      </c>
      <c r="I13" s="1">
        <v>27</v>
      </c>
      <c r="J13" s="1">
        <v>28</v>
      </c>
      <c r="K13" s="1">
        <v>29</v>
      </c>
      <c r="L13" s="1">
        <v>30</v>
      </c>
      <c r="M13" s="1">
        <v>31</v>
      </c>
      <c r="N13" s="1">
        <v>32</v>
      </c>
      <c r="O13" s="1">
        <v>33</v>
      </c>
      <c r="P13" s="1">
        <v>34</v>
      </c>
      <c r="Q13" s="1">
        <v>35</v>
      </c>
      <c r="R13" s="1">
        <v>36</v>
      </c>
      <c r="S13" s="1">
        <v>37</v>
      </c>
      <c r="T13" s="1">
        <v>38</v>
      </c>
      <c r="U13" s="1">
        <v>39</v>
      </c>
      <c r="V13" s="1">
        <v>40</v>
      </c>
      <c r="W13" s="1">
        <v>41</v>
      </c>
      <c r="X13" s="1">
        <v>42</v>
      </c>
      <c r="Y13" s="1">
        <v>43</v>
      </c>
    </row>
    <row r="14" spans="1:25" x14ac:dyDescent="0.25">
      <c r="A14" s="1" t="s">
        <v>14</v>
      </c>
      <c r="B14" s="1">
        <f>0.265*SQRT(B5)</f>
        <v>1.6760071598892412</v>
      </c>
      <c r="C14" s="1">
        <f t="shared" ref="C14:Y14" si="0">0.265*SQRT(C5)</f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>
        <f t="shared" si="0"/>
        <v>1.6760071598892412</v>
      </c>
      <c r="X14" s="1">
        <f t="shared" si="0"/>
        <v>1.6760071598892412</v>
      </c>
      <c r="Y14" s="1">
        <f t="shared" si="0"/>
        <v>1.6760071598892412</v>
      </c>
    </row>
    <row r="15" spans="1:25" x14ac:dyDescent="0.25">
      <c r="A15" s="1" t="s">
        <v>15</v>
      </c>
      <c r="B15" s="1">
        <f>B4/(((B13)^2)*(B14^(4/3)))</f>
        <v>6.2787836718423664</v>
      </c>
      <c r="C15" s="1">
        <f t="shared" ref="C15:Y15" si="1">C4/(((C13)^2)*(C14^(4/3)))</f>
        <v>5.6950418792221011</v>
      </c>
      <c r="D15" s="1">
        <f t="shared" si="1"/>
        <v>5.1890774147457579</v>
      </c>
      <c r="E15" s="1">
        <f t="shared" si="1"/>
        <v>4.7476625117900699</v>
      </c>
      <c r="F15" s="1">
        <f t="shared" si="1"/>
        <v>4.360266438779421</v>
      </c>
      <c r="G15" s="1">
        <f t="shared" si="1"/>
        <v>4.0184215499791147</v>
      </c>
      <c r="H15" s="1">
        <f t="shared" si="1"/>
        <v>3.7152566105576135</v>
      </c>
      <c r="I15" s="1">
        <f t="shared" si="1"/>
        <v>3.4451487911343572</v>
      </c>
      <c r="J15" s="1">
        <f t="shared" si="1"/>
        <v>3.2034610570624316</v>
      </c>
      <c r="K15" s="1">
        <f t="shared" si="1"/>
        <v>2.9863418177609353</v>
      </c>
      <c r="L15" s="1">
        <f t="shared" si="1"/>
        <v>2.7905705208188296</v>
      </c>
      <c r="M15" s="1">
        <f t="shared" si="1"/>
        <v>2.6134375325046268</v>
      </c>
      <c r="N15" s="1">
        <f t="shared" si="1"/>
        <v>2.4526498718134242</v>
      </c>
      <c r="O15" s="1">
        <f t="shared" si="1"/>
        <v>2.3062566287758921</v>
      </c>
      <c r="P15" s="1">
        <f t="shared" si="1"/>
        <v>2.1725895058278084</v>
      </c>
      <c r="Q15" s="1">
        <f t="shared" si="1"/>
        <v>2.0502150765199563</v>
      </c>
      <c r="R15" s="1">
        <f t="shared" si="1"/>
        <v>1.9378961950130762</v>
      </c>
      <c r="S15" s="1">
        <f t="shared" si="1"/>
        <v>1.8345606053593473</v>
      </c>
      <c r="T15" s="1">
        <f t="shared" si="1"/>
        <v>1.7392752553579962</v>
      </c>
      <c r="U15" s="1">
        <f t="shared" si="1"/>
        <v>1.6512251602478281</v>
      </c>
      <c r="V15" s="1">
        <f t="shared" si="1"/>
        <v>1.5696959179605916</v>
      </c>
      <c r="W15" s="1">
        <f t="shared" si="1"/>
        <v>1.4940591723598731</v>
      </c>
      <c r="X15" s="1">
        <f t="shared" si="1"/>
        <v>1.4237604698055253</v>
      </c>
      <c r="Y15" s="1">
        <f t="shared" si="1"/>
        <v>1.3583090690843411</v>
      </c>
    </row>
    <row r="16" spans="1:25" x14ac:dyDescent="0.25">
      <c r="A16" s="1" t="s">
        <v>5</v>
      </c>
      <c r="B16" s="1">
        <f>B9/B5</f>
        <v>1.25</v>
      </c>
      <c r="C16" s="1">
        <f t="shared" ref="C16:Y16" si="2">C9/C5</f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>
        <f t="shared" si="2"/>
        <v>1.25</v>
      </c>
      <c r="X16" s="1">
        <f t="shared" si="2"/>
        <v>1.25</v>
      </c>
      <c r="Y16" s="1">
        <f t="shared" si="2"/>
        <v>1.25</v>
      </c>
    </row>
    <row r="17" spans="1:25" x14ac:dyDescent="0.25">
      <c r="A17" s="1" t="s">
        <v>16</v>
      </c>
      <c r="B17" s="1">
        <f>B16^2</f>
        <v>1.5625</v>
      </c>
      <c r="C17" s="1">
        <f t="shared" ref="C17:Y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>
        <f t="shared" si="3"/>
        <v>1.5625</v>
      </c>
      <c r="X17" s="1">
        <f t="shared" si="3"/>
        <v>1.5625</v>
      </c>
      <c r="Y17" s="1">
        <f t="shared" si="3"/>
        <v>1.5625</v>
      </c>
    </row>
    <row r="18" spans="1:25" x14ac:dyDescent="0.25">
      <c r="A18" s="1" t="s">
        <v>6</v>
      </c>
      <c r="B18" s="1">
        <f>B15*B17</f>
        <v>9.8105994872536968</v>
      </c>
      <c r="C18" s="1">
        <f t="shared" ref="C18:Y18" si="4">C15*C17</f>
        <v>8.8985029362845331</v>
      </c>
      <c r="D18" s="1">
        <f t="shared" si="4"/>
        <v>8.1079334605402469</v>
      </c>
      <c r="E18" s="1">
        <f t="shared" si="4"/>
        <v>7.4182226746719842</v>
      </c>
      <c r="F18" s="1">
        <f t="shared" si="4"/>
        <v>6.8129163105928452</v>
      </c>
      <c r="G18" s="1">
        <f t="shared" si="4"/>
        <v>6.2787836718423664</v>
      </c>
      <c r="H18" s="1">
        <f t="shared" si="4"/>
        <v>5.8050884539962713</v>
      </c>
      <c r="I18" s="1">
        <f t="shared" si="4"/>
        <v>5.383044986147433</v>
      </c>
      <c r="J18" s="1">
        <f t="shared" si="4"/>
        <v>5.0054079016600497</v>
      </c>
      <c r="K18" s="1">
        <f t="shared" si="4"/>
        <v>4.6661590902514618</v>
      </c>
      <c r="L18" s="1">
        <f t="shared" si="4"/>
        <v>4.360266438779421</v>
      </c>
      <c r="M18" s="1">
        <f t="shared" si="4"/>
        <v>4.0834961445384792</v>
      </c>
      <c r="N18" s="1">
        <f t="shared" si="4"/>
        <v>3.8322654247084751</v>
      </c>
      <c r="O18" s="1">
        <f t="shared" si="4"/>
        <v>3.6035259824623314</v>
      </c>
      <c r="P18" s="1">
        <f t="shared" si="4"/>
        <v>3.3946711028559506</v>
      </c>
      <c r="Q18" s="1">
        <f t="shared" si="4"/>
        <v>3.2034610570624316</v>
      </c>
      <c r="R18" s="1">
        <f t="shared" si="4"/>
        <v>3.0279628047079314</v>
      </c>
      <c r="S18" s="1">
        <f t="shared" si="4"/>
        <v>2.8665009458739803</v>
      </c>
      <c r="T18" s="1">
        <f t="shared" si="4"/>
        <v>2.717617586496869</v>
      </c>
      <c r="U18" s="1">
        <f t="shared" si="4"/>
        <v>2.5800393128872314</v>
      </c>
      <c r="V18" s="1">
        <f t="shared" si="4"/>
        <v>2.4526498718134242</v>
      </c>
      <c r="W18" s="1">
        <f t="shared" si="4"/>
        <v>2.3344674568123018</v>
      </c>
      <c r="X18" s="1">
        <f t="shared" si="4"/>
        <v>2.2246257340711333</v>
      </c>
      <c r="Y18" s="1">
        <f t="shared" si="4"/>
        <v>2.1223579204442831</v>
      </c>
    </row>
    <row r="19" spans="1:25" x14ac:dyDescent="0.25">
      <c r="A19" s="1" t="s">
        <v>7</v>
      </c>
      <c r="B19" s="1">
        <f>B9</f>
        <v>50</v>
      </c>
      <c r="C19" s="1">
        <f t="shared" ref="C19:Y19" si="5">C9</f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>
        <f t="shared" si="5"/>
        <v>50</v>
      </c>
      <c r="X19" s="1">
        <f t="shared" si="5"/>
        <v>50</v>
      </c>
      <c r="Y19" s="1">
        <f t="shared" si="5"/>
        <v>50</v>
      </c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>
        <v>94.7</v>
      </c>
      <c r="X20" s="1">
        <v>94.7</v>
      </c>
      <c r="Y20" s="1">
        <v>94.7</v>
      </c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1" t="s">
        <v>17</v>
      </c>
      <c r="B23" s="1">
        <f>B5*B4</f>
        <v>200000</v>
      </c>
      <c r="C23" s="1">
        <f t="shared" ref="C23:Y23" si="6">C5*C4</f>
        <v>200000</v>
      </c>
      <c r="D23" s="1">
        <f t="shared" si="6"/>
        <v>200000</v>
      </c>
      <c r="E23" s="1">
        <f t="shared" si="6"/>
        <v>200000</v>
      </c>
      <c r="F23" s="1">
        <f t="shared" si="6"/>
        <v>200000</v>
      </c>
      <c r="G23" s="1">
        <f t="shared" si="6"/>
        <v>200000</v>
      </c>
      <c r="H23" s="1">
        <f t="shared" si="6"/>
        <v>200000</v>
      </c>
      <c r="I23" s="1">
        <f t="shared" si="6"/>
        <v>200000</v>
      </c>
      <c r="J23" s="1">
        <f t="shared" si="6"/>
        <v>200000</v>
      </c>
      <c r="K23" s="1">
        <f t="shared" si="6"/>
        <v>200000</v>
      </c>
      <c r="L23" s="1">
        <f t="shared" si="6"/>
        <v>200000</v>
      </c>
      <c r="M23" s="1">
        <f t="shared" si="6"/>
        <v>200000</v>
      </c>
      <c r="N23" s="1">
        <f t="shared" si="6"/>
        <v>200000</v>
      </c>
      <c r="O23" s="1">
        <f t="shared" si="6"/>
        <v>200000</v>
      </c>
      <c r="P23" s="1">
        <f t="shared" si="6"/>
        <v>200000</v>
      </c>
      <c r="Q23" s="1">
        <f t="shared" si="6"/>
        <v>200000</v>
      </c>
      <c r="R23" s="1">
        <f t="shared" si="6"/>
        <v>200000</v>
      </c>
      <c r="S23" s="1">
        <f t="shared" si="6"/>
        <v>200000</v>
      </c>
      <c r="T23" s="1">
        <f t="shared" si="6"/>
        <v>200000</v>
      </c>
      <c r="U23" s="1">
        <f t="shared" si="6"/>
        <v>200000</v>
      </c>
      <c r="V23" s="1">
        <f t="shared" si="6"/>
        <v>200000</v>
      </c>
      <c r="W23" s="1">
        <f t="shared" si="6"/>
        <v>200000</v>
      </c>
      <c r="X23" s="1">
        <f t="shared" si="6"/>
        <v>200000</v>
      </c>
      <c r="Y23" s="1">
        <f t="shared" si="6"/>
        <v>200000</v>
      </c>
    </row>
    <row r="24" spans="1:25" x14ac:dyDescent="0.25">
      <c r="A24" s="1" t="s">
        <v>18</v>
      </c>
      <c r="B24" s="1">
        <f>B18/B17</f>
        <v>6.2787836718423655</v>
      </c>
      <c r="C24" s="1">
        <f t="shared" ref="C24:Y24" si="7">C18/C17</f>
        <v>5.6950418792221011</v>
      </c>
      <c r="D24" s="1">
        <f t="shared" si="7"/>
        <v>5.1890774147457579</v>
      </c>
      <c r="E24" s="1">
        <f t="shared" si="7"/>
        <v>4.7476625117900699</v>
      </c>
      <c r="F24" s="1">
        <f t="shared" si="7"/>
        <v>4.360266438779421</v>
      </c>
      <c r="G24" s="1">
        <f t="shared" si="7"/>
        <v>4.0184215499791147</v>
      </c>
      <c r="H24" s="1">
        <f t="shared" si="7"/>
        <v>3.7152566105576135</v>
      </c>
      <c r="I24" s="1">
        <f t="shared" si="7"/>
        <v>3.4451487911343572</v>
      </c>
      <c r="J24" s="1">
        <f t="shared" si="7"/>
        <v>3.203461057062432</v>
      </c>
      <c r="K24" s="1">
        <f t="shared" si="7"/>
        <v>2.9863418177609358</v>
      </c>
      <c r="L24" s="1">
        <f t="shared" si="7"/>
        <v>2.7905705208188296</v>
      </c>
      <c r="M24" s="1">
        <f t="shared" si="7"/>
        <v>2.6134375325046268</v>
      </c>
      <c r="N24" s="1">
        <f t="shared" si="7"/>
        <v>2.4526498718134242</v>
      </c>
      <c r="O24" s="1">
        <f t="shared" si="7"/>
        <v>2.3062566287758921</v>
      </c>
      <c r="P24" s="1">
        <f t="shared" si="7"/>
        <v>2.1725895058278084</v>
      </c>
      <c r="Q24" s="1">
        <f t="shared" si="7"/>
        <v>2.0502150765199563</v>
      </c>
      <c r="R24" s="1">
        <f t="shared" si="7"/>
        <v>1.9378961950130762</v>
      </c>
      <c r="S24" s="1">
        <f t="shared" si="7"/>
        <v>1.8345606053593473</v>
      </c>
      <c r="T24" s="1">
        <f t="shared" si="7"/>
        <v>1.7392752553579962</v>
      </c>
      <c r="U24" s="1">
        <f t="shared" si="7"/>
        <v>1.6512251602478281</v>
      </c>
      <c r="V24" s="1">
        <f t="shared" si="7"/>
        <v>1.5696959179605914</v>
      </c>
      <c r="W24" s="1">
        <f t="shared" si="7"/>
        <v>1.4940591723598731</v>
      </c>
      <c r="X24" s="1">
        <f t="shared" si="7"/>
        <v>1.4237604698055253</v>
      </c>
      <c r="Y24" s="1">
        <f t="shared" si="7"/>
        <v>1.3583090690843411</v>
      </c>
    </row>
    <row r="25" spans="1:25" x14ac:dyDescent="0.25">
      <c r="A25" s="1" t="s">
        <v>19</v>
      </c>
      <c r="B25" s="1">
        <f>B8-B18</f>
        <v>290.18940051274632</v>
      </c>
      <c r="C25" s="1">
        <f t="shared" ref="C25:Y25" si="8">C8-C18</f>
        <v>291.10149706371544</v>
      </c>
      <c r="D25" s="1">
        <f t="shared" si="8"/>
        <v>291.89206653945973</v>
      </c>
      <c r="E25" s="1">
        <f t="shared" si="8"/>
        <v>292.58177732532801</v>
      </c>
      <c r="F25" s="1">
        <f t="shared" si="8"/>
        <v>293.18708368940713</v>
      </c>
      <c r="G25" s="1">
        <f t="shared" si="8"/>
        <v>293.72121632815765</v>
      </c>
      <c r="H25" s="1">
        <f t="shared" si="8"/>
        <v>294.19491154600371</v>
      </c>
      <c r="I25" s="1">
        <f t="shared" si="8"/>
        <v>294.61695501385259</v>
      </c>
      <c r="J25" s="1">
        <f t="shared" si="8"/>
        <v>294.99459209833992</v>
      </c>
      <c r="K25" s="1">
        <f t="shared" si="8"/>
        <v>295.33384090974852</v>
      </c>
      <c r="L25" s="1">
        <f t="shared" si="8"/>
        <v>295.63973356122057</v>
      </c>
      <c r="M25" s="1">
        <f t="shared" si="8"/>
        <v>295.91650385546154</v>
      </c>
      <c r="N25" s="1">
        <f t="shared" si="8"/>
        <v>296.16773457529155</v>
      </c>
      <c r="O25" s="1">
        <f t="shared" si="8"/>
        <v>296.39647401753768</v>
      </c>
      <c r="P25" s="1">
        <f t="shared" si="8"/>
        <v>296.60532889714403</v>
      </c>
      <c r="Q25" s="1">
        <f t="shared" si="8"/>
        <v>296.79653894293756</v>
      </c>
      <c r="R25" s="1">
        <f t="shared" si="8"/>
        <v>296.97203719529205</v>
      </c>
      <c r="S25" s="1">
        <f t="shared" si="8"/>
        <v>297.13349905412599</v>
      </c>
      <c r="T25" s="1">
        <f t="shared" si="8"/>
        <v>297.28238241350311</v>
      </c>
      <c r="U25" s="1">
        <f t="shared" si="8"/>
        <v>297.41996068711279</v>
      </c>
      <c r="V25" s="1">
        <f t="shared" si="8"/>
        <v>297.54735012818657</v>
      </c>
      <c r="W25" s="1">
        <f t="shared" si="8"/>
        <v>297.66553254318768</v>
      </c>
      <c r="X25" s="1">
        <f t="shared" si="8"/>
        <v>297.77537426592886</v>
      </c>
      <c r="Y25" s="1">
        <f t="shared" si="8"/>
        <v>297.8776420795557</v>
      </c>
    </row>
    <row r="26" spans="1:25" x14ac:dyDescent="0.25">
      <c r="A26" s="1" t="s">
        <v>20</v>
      </c>
      <c r="B26" s="1">
        <f>1+((B19/B20)*(B22/B21))</f>
        <v>1</v>
      </c>
      <c r="C26" s="1">
        <f t="shared" ref="C26:Y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>
        <f t="shared" si="9"/>
        <v>1</v>
      </c>
      <c r="X26" s="1">
        <f t="shared" si="9"/>
        <v>1</v>
      </c>
      <c r="Y26" s="1">
        <f t="shared" si="9"/>
        <v>1</v>
      </c>
    </row>
    <row r="27" spans="1:25" x14ac:dyDescent="0.25">
      <c r="A27" s="1" t="s">
        <v>21</v>
      </c>
      <c r="B27" s="1">
        <f>2*B17/B10</f>
        <v>0.15927624872578999</v>
      </c>
      <c r="C27" s="1">
        <f t="shared" ref="C27:Y27" si="10">2*C17/C10</f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 t="shared" si="10"/>
        <v>0.15927624872578999</v>
      </c>
      <c r="W27" s="1">
        <f t="shared" si="10"/>
        <v>0.15927624872578999</v>
      </c>
      <c r="X27" s="1">
        <f t="shared" si="10"/>
        <v>0.15927624872578999</v>
      </c>
      <c r="Y27" s="1">
        <f t="shared" si="10"/>
        <v>0.15927624872578999</v>
      </c>
    </row>
    <row r="28" spans="1:25" s="12" customFormat="1" x14ac:dyDescent="0.25">
      <c r="A28" s="10" t="s">
        <v>11</v>
      </c>
      <c r="B28" s="10">
        <f>B23/(B27+(B10*(B24+(1/B10)))*(B25+0.5*B27)*B26)</f>
        <v>5.5480665211532996</v>
      </c>
      <c r="C28" s="10">
        <f t="shared" ref="C28:Y28" si="11">C23/(C27+(C10*(C24+(1/C10)))*(C25+0.5*C27)*C26)</f>
        <v>6.0925521047077078</v>
      </c>
      <c r="D28" s="10">
        <f t="shared" si="11"/>
        <v>6.6627395783487202</v>
      </c>
      <c r="E28" s="10">
        <f t="shared" si="11"/>
        <v>7.2584796933221778</v>
      </c>
      <c r="F28" s="10">
        <f t="shared" si="11"/>
        <v>7.8796205482568293</v>
      </c>
      <c r="G28" s="10">
        <f t="shared" si="11"/>
        <v>8.5260069263554445</v>
      </c>
      <c r="H28" s="10">
        <f t="shared" si="11"/>
        <v>9.1974798431552447</v>
      </c>
      <c r="I28" s="10">
        <f t="shared" si="11"/>
        <v>9.8938762408454455</v>
      </c>
      <c r="J28" s="10">
        <f t="shared" si="11"/>
        <v>10.61502878652515</v>
      </c>
      <c r="K28" s="10">
        <f t="shared" si="11"/>
        <v>11.360765745480546</v>
      </c>
      <c r="L28" s="10">
        <f t="shared" si="11"/>
        <v>12.130910909507426</v>
      </c>
      <c r="M28" s="10">
        <f t="shared" si="11"/>
        <v>12.925283566258654</v>
      </c>
      <c r="N28" s="10">
        <f t="shared" si="11"/>
        <v>13.743698499625404</v>
      </c>
      <c r="O28" s="10">
        <f t="shared" si="11"/>
        <v>14.585966013930054</v>
      </c>
      <c r="P28" s="10">
        <f t="shared" si="11"/>
        <v>15.451891976639223</v>
      </c>
      <c r="Q28" s="10">
        <f t="shared" si="11"/>
        <v>16.341277875669011</v>
      </c>
      <c r="R28" s="10">
        <f t="shared" si="11"/>
        <v>17.25392088832967</v>
      </c>
      <c r="S28" s="10">
        <f t="shared" si="11"/>
        <v>18.189613959662008</v>
      </c>
      <c r="T28" s="10">
        <f t="shared" si="11"/>
        <v>19.148145888433309</v>
      </c>
      <c r="U28" s="10">
        <f t="shared" si="11"/>
        <v>20.129301419441109</v>
      </c>
      <c r="V28" s="10">
        <f t="shared" si="11"/>
        <v>21.132861341056714</v>
      </c>
      <c r="W28" s="10">
        <f t="shared" si="11"/>
        <v>22.158602587153378</v>
      </c>
      <c r="X28" s="10">
        <f t="shared" si="11"/>
        <v>23.206298342726097</v>
      </c>
      <c r="Y28" s="10">
        <f t="shared" si="11"/>
        <v>24.2757181526332</v>
      </c>
    </row>
    <row r="29" spans="1:25" s="12" customFormat="1" x14ac:dyDescent="0.25">
      <c r="A29" s="10" t="s">
        <v>12</v>
      </c>
      <c r="B29" s="10">
        <f>B23/(B10*B24*B25)</f>
        <v>5.5946629434011186</v>
      </c>
      <c r="C29" s="10">
        <f t="shared" ref="C29:Y29" si="12">C23/(C10*C24*C25)</f>
        <v>6.148789586954134</v>
      </c>
      <c r="D29" s="10">
        <f t="shared" si="12"/>
        <v>6.7300540397878024</v>
      </c>
      <c r="E29" s="10">
        <f t="shared" si="12"/>
        <v>7.3384422241045799</v>
      </c>
      <c r="F29" s="10">
        <f t="shared" si="12"/>
        <v>7.9739430737144401</v>
      </c>
      <c r="G29" s="10">
        <f t="shared" si="12"/>
        <v>8.6365477883679649</v>
      </c>
      <c r="H29" s="10">
        <f t="shared" si="12"/>
        <v>9.3262492959969272</v>
      </c>
      <c r="I29" s="10">
        <f t="shared" si="12"/>
        <v>10.043041858866721</v>
      </c>
      <c r="J29" s="10">
        <f t="shared" si="12"/>
        <v>10.786920781067915</v>
      </c>
      <c r="K29" s="10">
        <f t="shared" si="12"/>
        <v>11.557882188488165</v>
      </c>
      <c r="L29" s="10">
        <f t="shared" si="12"/>
        <v>12.355922861365215</v>
      </c>
      <c r="M29" s="10">
        <f t="shared" si="12"/>
        <v>13.18104010548422</v>
      </c>
      <c r="N29" s="10">
        <f t="shared" si="12"/>
        <v>14.03323165211814</v>
      </c>
      <c r="O29" s="10">
        <f t="shared" si="12"/>
        <v>14.912495579583874</v>
      </c>
      <c r="P29" s="10">
        <f t="shared" si="12"/>
        <v>15.818830251221122</v>
      </c>
      <c r="Q29" s="10">
        <f t="shared" si="12"/>
        <v>16.752234265967274</v>
      </c>
      <c r="R29" s="10">
        <f t="shared" si="12"/>
        <v>17.712706418679204</v>
      </c>
      <c r="S29" s="10">
        <f t="shared" si="12"/>
        <v>18.700245668059534</v>
      </c>
      <c r="T29" s="10">
        <f t="shared" si="12"/>
        <v>19.714851110562019</v>
      </c>
      <c r="U29" s="10">
        <f t="shared" si="12"/>
        <v>20.75652195903217</v>
      </c>
      <c r="V29" s="10">
        <f t="shared" si="12"/>
        <v>21.8252575251236</v>
      </c>
      <c r="W29" s="10">
        <f t="shared" si="12"/>
        <v>22.921057204744429</v>
      </c>
      <c r="X29" s="10">
        <f t="shared" si="12"/>
        <v>24.043920465950151</v>
      </c>
      <c r="Y29" s="10">
        <f t="shared" si="12"/>
        <v>25.193846838822878</v>
      </c>
    </row>
    <row r="30" spans="1:25" s="12" customFormat="1" x14ac:dyDescent="0.25">
      <c r="A30" s="10" t="s">
        <v>52</v>
      </c>
      <c r="B30" s="10">
        <f>B29*1.5</f>
        <v>8.3919944151016779</v>
      </c>
      <c r="C30" s="10">
        <f t="shared" ref="C30:Y30" si="13">C29*1.5</f>
        <v>9.223184380431201</v>
      </c>
      <c r="D30" s="10">
        <f t="shared" si="13"/>
        <v>10.095081059681704</v>
      </c>
      <c r="E30" s="10">
        <f t="shared" si="13"/>
        <v>11.00766333615687</v>
      </c>
      <c r="F30" s="10">
        <f t="shared" si="13"/>
        <v>11.96091461057166</v>
      </c>
      <c r="G30" s="10">
        <f t="shared" si="13"/>
        <v>12.954821682551948</v>
      </c>
      <c r="H30" s="10">
        <f t="shared" si="13"/>
        <v>13.989373943995391</v>
      </c>
      <c r="I30" s="10">
        <f t="shared" si="13"/>
        <v>15.06456278830008</v>
      </c>
      <c r="J30" s="10">
        <f t="shared" si="13"/>
        <v>16.180381171601873</v>
      </c>
      <c r="K30" s="10">
        <f t="shared" si="13"/>
        <v>17.336823282732247</v>
      </c>
      <c r="L30" s="10">
        <f t="shared" si="13"/>
        <v>18.533884292047823</v>
      </c>
      <c r="M30" s="10">
        <f t="shared" si="13"/>
        <v>19.771560158226329</v>
      </c>
      <c r="N30" s="10">
        <f t="shared" si="13"/>
        <v>21.04984747817721</v>
      </c>
      <c r="O30" s="10">
        <f t="shared" si="13"/>
        <v>22.36874336937581</v>
      </c>
      <c r="P30" s="10">
        <f t="shared" si="13"/>
        <v>23.728245376831683</v>
      </c>
      <c r="Q30" s="10">
        <f t="shared" si="13"/>
        <v>25.128351398950912</v>
      </c>
      <c r="R30" s="10">
        <f t="shared" si="13"/>
        <v>26.569059628018806</v>
      </c>
      <c r="S30" s="10">
        <f t="shared" si="13"/>
        <v>28.050368502089299</v>
      </c>
      <c r="T30" s="10">
        <f t="shared" si="13"/>
        <v>29.572276665843027</v>
      </c>
      <c r="U30" s="10">
        <f t="shared" si="13"/>
        <v>31.134782938548256</v>
      </c>
      <c r="V30" s="10">
        <f t="shared" si="13"/>
        <v>32.737886287685399</v>
      </c>
      <c r="W30" s="10">
        <f t="shared" si="13"/>
        <v>34.381585807116643</v>
      </c>
      <c r="X30" s="10">
        <f t="shared" si="13"/>
        <v>36.065880698925227</v>
      </c>
      <c r="Y30" s="10">
        <f t="shared" si="13"/>
        <v>37.790770258234318</v>
      </c>
    </row>
    <row r="31" spans="1:25" x14ac:dyDescent="0.25">
      <c r="A31" s="1" t="s">
        <v>45</v>
      </c>
      <c r="B31" s="1">
        <f t="shared" ref="B31:Y31" si="14">0.265*SQRT(B7)</f>
        <v>1.1851160280748887</v>
      </c>
      <c r="C31" s="1">
        <f t="shared" si="14"/>
        <v>1.1851160280748887</v>
      </c>
      <c r="D31" s="1">
        <f t="shared" si="14"/>
        <v>1.1851160280748887</v>
      </c>
      <c r="E31" s="1">
        <f t="shared" si="14"/>
        <v>1.1851160280748887</v>
      </c>
      <c r="F31" s="1">
        <f t="shared" si="14"/>
        <v>1.1851160280748887</v>
      </c>
      <c r="G31" s="1">
        <f t="shared" si="14"/>
        <v>1.1851160280748887</v>
      </c>
      <c r="H31" s="1">
        <f t="shared" si="14"/>
        <v>1.1851160280748887</v>
      </c>
      <c r="I31" s="1">
        <f t="shared" si="14"/>
        <v>1.1851160280748887</v>
      </c>
      <c r="J31" s="1">
        <f t="shared" si="14"/>
        <v>1.1851160280748887</v>
      </c>
      <c r="K31" s="1">
        <f t="shared" si="14"/>
        <v>1.1851160280748887</v>
      </c>
      <c r="L31" s="1">
        <f t="shared" si="14"/>
        <v>1.1851160280748887</v>
      </c>
      <c r="M31" s="1">
        <f t="shared" si="14"/>
        <v>1.1851160280748887</v>
      </c>
      <c r="N31" s="1">
        <f t="shared" si="14"/>
        <v>1.1851160280748887</v>
      </c>
      <c r="O31" s="1">
        <f t="shared" si="14"/>
        <v>1.1851160280748887</v>
      </c>
      <c r="P31" s="1">
        <f t="shared" si="14"/>
        <v>1.1851160280748887</v>
      </c>
      <c r="Q31" s="1">
        <f t="shared" si="14"/>
        <v>1.1851160280748887</v>
      </c>
      <c r="R31" s="1">
        <f t="shared" si="14"/>
        <v>1.1851160280748887</v>
      </c>
      <c r="S31" s="1">
        <f t="shared" si="14"/>
        <v>1.1851160280748887</v>
      </c>
      <c r="T31" s="1">
        <f t="shared" si="14"/>
        <v>1.1851160280748887</v>
      </c>
      <c r="U31" s="1">
        <f t="shared" si="14"/>
        <v>1.1851160280748887</v>
      </c>
      <c r="V31" s="1">
        <f t="shared" si="14"/>
        <v>1.1851160280748887</v>
      </c>
      <c r="W31" s="1">
        <f t="shared" si="14"/>
        <v>1.1851160280748887</v>
      </c>
      <c r="X31" s="1">
        <f t="shared" si="14"/>
        <v>1.1851160280748887</v>
      </c>
      <c r="Y31" s="1">
        <f t="shared" si="14"/>
        <v>1.1851160280748887</v>
      </c>
    </row>
    <row r="32" spans="1:25" x14ac:dyDescent="0.25">
      <c r="A32" s="1" t="s">
        <v>43</v>
      </c>
      <c r="B32" s="1">
        <f t="shared" ref="B32:Y32" si="15">B6/(((B13)^2)*(B31^(4/3)))</f>
        <v>0.59801686834579959</v>
      </c>
      <c r="C32" s="1">
        <f t="shared" si="15"/>
        <v>0.54241892820480697</v>
      </c>
      <c r="D32" s="1">
        <f t="shared" si="15"/>
        <v>0.49422881681471048</v>
      </c>
      <c r="E32" s="1">
        <f t="shared" si="15"/>
        <v>0.45218666793633244</v>
      </c>
      <c r="F32" s="1">
        <f t="shared" si="15"/>
        <v>0.41528949190680531</v>
      </c>
      <c r="G32" s="1">
        <f t="shared" si="15"/>
        <v>0.3827307957413118</v>
      </c>
      <c r="H32" s="1">
        <f t="shared" si="15"/>
        <v>0.35385613511585778</v>
      </c>
      <c r="I32" s="1">
        <f t="shared" si="15"/>
        <v>0.32812996891401902</v>
      </c>
      <c r="J32" s="1">
        <f t="shared" si="15"/>
        <v>0.30511064711520391</v>
      </c>
      <c r="K32" s="1">
        <f t="shared" si="15"/>
        <v>0.28443132858302006</v>
      </c>
      <c r="L32" s="1">
        <f t="shared" si="15"/>
        <v>0.26578527482035541</v>
      </c>
      <c r="M32" s="1">
        <f t="shared" si="15"/>
        <v>0.24891440930106126</v>
      </c>
      <c r="N32" s="1">
        <f t="shared" si="15"/>
        <v>0.23360033919757797</v>
      </c>
      <c r="O32" s="1">
        <f t="shared" si="15"/>
        <v>0.21965725191764909</v>
      </c>
      <c r="P32" s="1">
        <f t="shared" si="15"/>
        <v>0.20692625202276804</v>
      </c>
      <c r="Q32" s="1">
        <f t="shared" si="15"/>
        <v>0.19527081415373049</v>
      </c>
      <c r="R32" s="1">
        <f t="shared" si="15"/>
        <v>0.18457310751413569</v>
      </c>
      <c r="S32" s="1">
        <f t="shared" si="15"/>
        <v>0.17473100609081069</v>
      </c>
      <c r="T32" s="1">
        <f t="shared" si="15"/>
        <v>0.16565564220105253</v>
      </c>
      <c r="U32" s="1">
        <f t="shared" si="15"/>
        <v>0.15726939338482568</v>
      </c>
      <c r="V32" s="1">
        <f t="shared" si="15"/>
        <v>0.1495042170864499</v>
      </c>
      <c r="W32" s="1">
        <f t="shared" si="15"/>
        <v>0.14230026611440802</v>
      </c>
      <c r="X32" s="1">
        <f t="shared" si="15"/>
        <v>0.13560473205120174</v>
      </c>
      <c r="Y32" s="1">
        <f t="shared" si="15"/>
        <v>0.12937087470974573</v>
      </c>
    </row>
    <row r="33" spans="1:25" x14ac:dyDescent="0.25">
      <c r="A33" s="1" t="s">
        <v>44</v>
      </c>
      <c r="B33" s="1">
        <f>B32*((B9/B7)^2)</f>
        <v>3.7376054271612476</v>
      </c>
      <c r="C33" s="1">
        <f t="shared" ref="C33:V33" si="16">C32*((C9/C7)^2)</f>
        <v>3.3901183012800438</v>
      </c>
      <c r="D33" s="1">
        <f t="shared" si="16"/>
        <v>3.0889301050919404</v>
      </c>
      <c r="E33" s="1">
        <f t="shared" si="16"/>
        <v>2.8261666746020779</v>
      </c>
      <c r="F33" s="1">
        <f t="shared" si="16"/>
        <v>2.595559324417533</v>
      </c>
      <c r="G33" s="1">
        <f t="shared" si="16"/>
        <v>2.3920674733831988</v>
      </c>
      <c r="H33" s="1">
        <f t="shared" si="16"/>
        <v>2.2116008444741113</v>
      </c>
      <c r="I33" s="1">
        <f t="shared" si="16"/>
        <v>2.0508123057126189</v>
      </c>
      <c r="J33" s="1">
        <f t="shared" si="16"/>
        <v>1.9069415444700244</v>
      </c>
      <c r="K33" s="1">
        <f t="shared" si="16"/>
        <v>1.7776958036438755</v>
      </c>
      <c r="L33" s="1">
        <f t="shared" si="16"/>
        <v>1.6611579676272212</v>
      </c>
      <c r="M33" s="1">
        <f t="shared" si="16"/>
        <v>1.5557150581316328</v>
      </c>
      <c r="N33" s="1">
        <f t="shared" si="16"/>
        <v>1.4600021199848623</v>
      </c>
      <c r="O33" s="1">
        <f t="shared" si="16"/>
        <v>1.3728578244853069</v>
      </c>
      <c r="P33" s="1">
        <f t="shared" si="16"/>
        <v>1.2932890751423003</v>
      </c>
      <c r="Q33" s="1">
        <f t="shared" si="16"/>
        <v>1.2204425884608154</v>
      </c>
      <c r="R33" s="1">
        <f t="shared" si="16"/>
        <v>1.1535819219633481</v>
      </c>
      <c r="S33" s="1">
        <f t="shared" si="16"/>
        <v>1.0920687880675668</v>
      </c>
      <c r="T33" s="1">
        <f t="shared" si="16"/>
        <v>1.0353477637565782</v>
      </c>
      <c r="U33" s="1">
        <f t="shared" si="16"/>
        <v>0.9829337086551605</v>
      </c>
      <c r="V33" s="1">
        <f t="shared" si="16"/>
        <v>0.93440135679031189</v>
      </c>
      <c r="W33" s="1">
        <f t="shared" ref="W33:Y33" si="17">W32*W17</f>
        <v>0.22234416580376254</v>
      </c>
      <c r="X33" s="1">
        <f t="shared" si="17"/>
        <v>0.21188239383000274</v>
      </c>
      <c r="Y33" s="1">
        <f t="shared" si="17"/>
        <v>0.20214199173397771</v>
      </c>
    </row>
    <row r="34" spans="1:25" x14ac:dyDescent="0.25">
      <c r="A34" s="1" t="s">
        <v>42</v>
      </c>
      <c r="B34" s="1">
        <f t="shared" ref="B34:Y34" si="18">(1+((B6*B5)/(B4*B7)))/(1-(3*(B33/B25)))</f>
        <v>1.1650158004115907</v>
      </c>
      <c r="C34" s="1">
        <f t="shared" si="18"/>
        <v>1.1605465816453293</v>
      </c>
      <c r="D34" s="1">
        <f t="shared" si="18"/>
        <v>1.1567228483303675</v>
      </c>
      <c r="E34" s="1">
        <f t="shared" si="18"/>
        <v>1.1534241833352203</v>
      </c>
      <c r="F34" s="1">
        <f t="shared" si="18"/>
        <v>1.1505573473455974</v>
      </c>
      <c r="G34" s="1">
        <f t="shared" si="18"/>
        <v>1.14804915919126</v>
      </c>
      <c r="H34" s="1">
        <f t="shared" si="18"/>
        <v>1.1458414801098435</v>
      </c>
      <c r="I34" s="1">
        <f t="shared" si="18"/>
        <v>1.143887614992164</v>
      </c>
      <c r="J34" s="1">
        <f t="shared" si="18"/>
        <v>1.1421496876317903</v>
      </c>
      <c r="K34" s="1">
        <f t="shared" si="18"/>
        <v>1.1405966978643309</v>
      </c>
      <c r="L34" s="1">
        <f t="shared" si="18"/>
        <v>1.1392030640516342</v>
      </c>
      <c r="M34" s="1">
        <f t="shared" si="18"/>
        <v>1.1379475162417314</v>
      </c>
      <c r="N34" s="1">
        <f t="shared" si="18"/>
        <v>1.1368122461940171</v>
      </c>
      <c r="O34" s="1">
        <f t="shared" si="18"/>
        <v>1.1357822479280295</v>
      </c>
      <c r="P34" s="1">
        <f t="shared" si="18"/>
        <v>1.134844801226589</v>
      </c>
      <c r="Q34" s="1">
        <f t="shared" si="18"/>
        <v>1.1339890635476901</v>
      </c>
      <c r="R34" s="1">
        <f t="shared" si="18"/>
        <v>1.133205744961022</v>
      </c>
      <c r="S34" s="1">
        <f t="shared" si="18"/>
        <v>1.1324868472526866</v>
      </c>
      <c r="T34" s="1">
        <f t="shared" si="18"/>
        <v>1.1318254530483387</v>
      </c>
      <c r="U34" s="1">
        <f t="shared" si="18"/>
        <v>1.1312155542362903</v>
      </c>
      <c r="V34" s="1">
        <f t="shared" si="18"/>
        <v>1.1306519114995406</v>
      </c>
      <c r="W34" s="1">
        <f t="shared" si="18"/>
        <v>1.1225154214482078</v>
      </c>
      <c r="X34" s="1">
        <f t="shared" si="18"/>
        <v>1.1223959261531748</v>
      </c>
      <c r="Y34" s="1">
        <f t="shared" si="18"/>
        <v>1.1222847724752059</v>
      </c>
    </row>
    <row r="35" spans="1:25" s="12" customFormat="1" x14ac:dyDescent="0.25">
      <c r="A35" s="10" t="s">
        <v>50</v>
      </c>
      <c r="B35" s="10">
        <f t="shared" ref="B35:Y35" si="19">B34*B28</f>
        <v>6.4635851588781605</v>
      </c>
      <c r="C35" s="10">
        <f t="shared" si="19"/>
        <v>7.0706905186145868</v>
      </c>
      <c r="D35" s="10">
        <f t="shared" si="19"/>
        <v>7.706943102751004</v>
      </c>
      <c r="E35" s="10">
        <f t="shared" si="19"/>
        <v>8.3721060125254141</v>
      </c>
      <c r="F35" s="10">
        <f t="shared" si="19"/>
        <v>9.0659553160922393</v>
      </c>
      <c r="G35" s="10">
        <f t="shared" si="19"/>
        <v>9.7882750830612277</v>
      </c>
      <c r="H35" s="10">
        <f t="shared" si="19"/>
        <v>10.538853916761457</v>
      </c>
      <c r="I35" s="10">
        <f t="shared" si="19"/>
        <v>11.317482496168333</v>
      </c>
      <c r="J35" s="10">
        <f t="shared" si="19"/>
        <v>12.123951812732161</v>
      </c>
      <c r="K35" s="10">
        <f t="shared" si="19"/>
        <v>12.958051894505314</v>
      </c>
      <c r="L35" s="10">
        <f t="shared" si="19"/>
        <v>13.819570877848257</v>
      </c>
      <c r="M35" s="10">
        <f t="shared" si="19"/>
        <v>14.708294330944105</v>
      </c>
      <c r="N35" s="10">
        <f t="shared" si="19"/>
        <v>15.624004762372499</v>
      </c>
      <c r="O35" s="10">
        <f t="shared" si="19"/>
        <v>16.566481267503317</v>
      </c>
      <c r="P35" s="10">
        <f t="shared" si="19"/>
        <v>17.535499278803865</v>
      </c>
      <c r="Q35" s="10">
        <f t="shared" si="19"/>
        <v>18.530830395402489</v>
      </c>
      <c r="R35" s="10">
        <f t="shared" si="19"/>
        <v>19.552242273758161</v>
      </c>
      <c r="S35" s="10">
        <f t="shared" si="19"/>
        <v>20.599498565921085</v>
      </c>
      <c r="T35" s="10">
        <f t="shared" si="19"/>
        <v>21.672358895211712</v>
      </c>
      <c r="U35" s="10">
        <f t="shared" si="19"/>
        <v>22.770578861582418</v>
      </c>
      <c r="V35" s="10">
        <f t="shared" si="19"/>
        <v>23.893910070720519</v>
      </c>
      <c r="W35" s="10">
        <f t="shared" si="19"/>
        <v>24.873373121821821</v>
      </c>
      <c r="X35" s="10">
        <f t="shared" si="19"/>
        <v>26.046654720970945</v>
      </c>
      <c r="Y35" s="10">
        <f t="shared" si="19"/>
        <v>27.244268823600176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8"/>
  <sheetViews>
    <sheetView zoomScaleNormal="100" workbookViewId="0">
      <selection activeCell="U21" sqref="U21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25" x14ac:dyDescent="0.25">
      <c r="B2" t="s">
        <v>47</v>
      </c>
    </row>
    <row r="4" spans="1:25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</row>
    <row r="5" spans="1:25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</row>
    <row r="6" spans="1:25" x14ac:dyDescent="0.25">
      <c r="A6" s="1" t="s">
        <v>91</v>
      </c>
      <c r="B6" s="1">
        <v>300</v>
      </c>
      <c r="C6" s="1">
        <v>310</v>
      </c>
      <c r="D6" s="1">
        <v>320</v>
      </c>
      <c r="E6" s="1">
        <v>330</v>
      </c>
      <c r="F6" s="1">
        <v>340</v>
      </c>
      <c r="G6" s="1">
        <v>350</v>
      </c>
      <c r="H6" s="1">
        <v>360</v>
      </c>
      <c r="I6" s="1">
        <v>370</v>
      </c>
      <c r="J6" s="1">
        <v>380</v>
      </c>
      <c r="K6" s="1">
        <v>390</v>
      </c>
      <c r="L6" s="1">
        <v>400</v>
      </c>
      <c r="M6" s="1">
        <v>410</v>
      </c>
      <c r="N6" s="1">
        <v>420</v>
      </c>
      <c r="O6" s="1">
        <v>430</v>
      </c>
      <c r="P6" s="1">
        <v>440</v>
      </c>
      <c r="Q6" s="1">
        <v>450</v>
      </c>
      <c r="R6" s="1">
        <v>460</v>
      </c>
      <c r="S6" s="1">
        <v>470</v>
      </c>
      <c r="T6" s="1">
        <v>480</v>
      </c>
      <c r="U6" s="1">
        <v>490</v>
      </c>
      <c r="V6" s="1">
        <v>500</v>
      </c>
      <c r="W6" s="1"/>
      <c r="X6" s="1"/>
      <c r="Y6" s="1"/>
    </row>
    <row r="7" spans="1:25" x14ac:dyDescent="0.25">
      <c r="A7" s="1" t="s">
        <v>92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/>
      <c r="X7" s="1"/>
      <c r="Y7" s="1"/>
    </row>
    <row r="8" spans="1:25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</row>
    <row r="13" spans="1:25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</row>
    <row r="14" spans="1:25" x14ac:dyDescent="0.25">
      <c r="A14" s="1" t="s">
        <v>14</v>
      </c>
      <c r="B14" s="1">
        <f t="shared" ref="B14:V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si="0"/>
        <v>1.6760071598892412</v>
      </c>
      <c r="H14" s="1">
        <f t="shared" si="0"/>
        <v>1.6760071598892412</v>
      </c>
      <c r="I14" s="1">
        <f t="shared" si="0"/>
        <v>1.6760071598892412</v>
      </c>
      <c r="J14" s="1">
        <f t="shared" si="0"/>
        <v>1.6760071598892412</v>
      </c>
      <c r="K14" s="1">
        <f t="shared" si="0"/>
        <v>1.6760071598892412</v>
      </c>
      <c r="L14" s="1">
        <f t="shared" si="0"/>
        <v>1.6760071598892412</v>
      </c>
      <c r="M14" s="1">
        <f t="shared" si="0"/>
        <v>1.6760071598892412</v>
      </c>
      <c r="N14" s="1">
        <f t="shared" si="0"/>
        <v>1.6760071598892412</v>
      </c>
      <c r="O14" s="1">
        <f t="shared" si="0"/>
        <v>1.6760071598892412</v>
      </c>
      <c r="P14" s="1">
        <f t="shared" si="0"/>
        <v>1.6760071598892412</v>
      </c>
      <c r="Q14" s="1">
        <f t="shared" si="0"/>
        <v>1.6760071598892412</v>
      </c>
      <c r="R14" s="1">
        <f t="shared" si="0"/>
        <v>1.6760071598892412</v>
      </c>
      <c r="S14" s="1">
        <f t="shared" si="0"/>
        <v>1.6760071598892412</v>
      </c>
      <c r="T14" s="1">
        <f t="shared" si="0"/>
        <v>1.6760071598892412</v>
      </c>
      <c r="U14" s="1">
        <f t="shared" si="0"/>
        <v>1.6760071598892412</v>
      </c>
      <c r="V14" s="1">
        <f t="shared" si="0"/>
        <v>1.6760071598892412</v>
      </c>
      <c r="W14" s="1"/>
      <c r="X14" s="1"/>
      <c r="Y14" s="1"/>
    </row>
    <row r="15" spans="1:25" x14ac:dyDescent="0.25">
      <c r="A15" s="1" t="s">
        <v>15</v>
      </c>
      <c r="B15" s="1">
        <f t="shared" ref="B15:V15" si="1">B4/(((B13)^2)*(B14^(4/3)))</f>
        <v>4.1004301530399125</v>
      </c>
      <c r="C15" s="1">
        <f t="shared" si="1"/>
        <v>4.1004301530399125</v>
      </c>
      <c r="D15" s="1">
        <f t="shared" si="1"/>
        <v>4.1004301530399125</v>
      </c>
      <c r="E15" s="1">
        <f t="shared" si="1"/>
        <v>4.1004301530399125</v>
      </c>
      <c r="F15" s="1">
        <f t="shared" si="1"/>
        <v>4.1004301530399125</v>
      </c>
      <c r="G15" s="1">
        <f t="shared" si="1"/>
        <v>4.1004301530399125</v>
      </c>
      <c r="H15" s="1">
        <f t="shared" si="1"/>
        <v>4.1004301530399125</v>
      </c>
      <c r="I15" s="1">
        <f t="shared" si="1"/>
        <v>4.1004301530399125</v>
      </c>
      <c r="J15" s="1">
        <f t="shared" si="1"/>
        <v>4.1004301530399125</v>
      </c>
      <c r="K15" s="1">
        <f t="shared" si="1"/>
        <v>4.1004301530399125</v>
      </c>
      <c r="L15" s="1">
        <f t="shared" si="1"/>
        <v>4.1004301530399125</v>
      </c>
      <c r="M15" s="1">
        <f t="shared" si="1"/>
        <v>4.1004301530399125</v>
      </c>
      <c r="N15" s="1">
        <f t="shared" si="1"/>
        <v>4.1004301530399125</v>
      </c>
      <c r="O15" s="1">
        <f t="shared" si="1"/>
        <v>4.1004301530399125</v>
      </c>
      <c r="P15" s="1">
        <f t="shared" si="1"/>
        <v>4.1004301530399125</v>
      </c>
      <c r="Q15" s="1">
        <f t="shared" si="1"/>
        <v>4.1004301530399125</v>
      </c>
      <c r="R15" s="1">
        <f t="shared" si="1"/>
        <v>4.1004301530399125</v>
      </c>
      <c r="S15" s="1">
        <f t="shared" si="1"/>
        <v>4.1004301530399125</v>
      </c>
      <c r="T15" s="1">
        <f t="shared" si="1"/>
        <v>4.1004301530399125</v>
      </c>
      <c r="U15" s="1">
        <f t="shared" si="1"/>
        <v>4.1004301530399125</v>
      </c>
      <c r="V15" s="1">
        <f t="shared" si="1"/>
        <v>4.1004301530399125</v>
      </c>
      <c r="W15" s="1"/>
      <c r="X15" s="1"/>
      <c r="Y15" s="1"/>
    </row>
    <row r="16" spans="1:25" x14ac:dyDescent="0.25">
      <c r="A16" s="1" t="s">
        <v>5</v>
      </c>
      <c r="B16" s="1">
        <f t="shared" ref="B16:V16" si="2">B9/B5</f>
        <v>1.25</v>
      </c>
      <c r="C16" s="1">
        <f t="shared" si="2"/>
        <v>1.25</v>
      </c>
      <c r="D16" s="1">
        <f t="shared" si="2"/>
        <v>1.25</v>
      </c>
      <c r="E16" s="1">
        <f t="shared" si="2"/>
        <v>1.25</v>
      </c>
      <c r="F16" s="1">
        <f t="shared" si="2"/>
        <v>1.25</v>
      </c>
      <c r="G16" s="1">
        <f t="shared" si="2"/>
        <v>1.25</v>
      </c>
      <c r="H16" s="1">
        <f t="shared" si="2"/>
        <v>1.25</v>
      </c>
      <c r="I16" s="1">
        <f t="shared" si="2"/>
        <v>1.25</v>
      </c>
      <c r="J16" s="1">
        <f t="shared" si="2"/>
        <v>1.25</v>
      </c>
      <c r="K16" s="1">
        <f t="shared" si="2"/>
        <v>1.25</v>
      </c>
      <c r="L16" s="1">
        <f t="shared" si="2"/>
        <v>1.25</v>
      </c>
      <c r="M16" s="1">
        <f t="shared" si="2"/>
        <v>1.25</v>
      </c>
      <c r="N16" s="1">
        <f t="shared" si="2"/>
        <v>1.25</v>
      </c>
      <c r="O16" s="1">
        <f t="shared" si="2"/>
        <v>1.25</v>
      </c>
      <c r="P16" s="1">
        <f t="shared" si="2"/>
        <v>1.25</v>
      </c>
      <c r="Q16" s="1">
        <f t="shared" si="2"/>
        <v>1.25</v>
      </c>
      <c r="R16" s="1">
        <f t="shared" si="2"/>
        <v>1.25</v>
      </c>
      <c r="S16" s="1">
        <f t="shared" si="2"/>
        <v>1.25</v>
      </c>
      <c r="T16" s="1">
        <f t="shared" si="2"/>
        <v>1.25</v>
      </c>
      <c r="U16" s="1">
        <f t="shared" si="2"/>
        <v>1.25</v>
      </c>
      <c r="V16" s="1">
        <f t="shared" si="2"/>
        <v>1.25</v>
      </c>
      <c r="W16" s="1"/>
      <c r="X16" s="1"/>
      <c r="Y16" s="1"/>
    </row>
    <row r="17" spans="1:25" x14ac:dyDescent="0.25">
      <c r="A17" s="1" t="s">
        <v>16</v>
      </c>
      <c r="B17" s="1">
        <f>B16^2</f>
        <v>1.5625</v>
      </c>
      <c r="C17" s="1">
        <f t="shared" ref="C17:V17" si="3">C16^2</f>
        <v>1.5625</v>
      </c>
      <c r="D17" s="1">
        <f t="shared" si="3"/>
        <v>1.5625</v>
      </c>
      <c r="E17" s="1">
        <f t="shared" si="3"/>
        <v>1.5625</v>
      </c>
      <c r="F17" s="1">
        <f t="shared" si="3"/>
        <v>1.5625</v>
      </c>
      <c r="G17" s="1">
        <f t="shared" si="3"/>
        <v>1.5625</v>
      </c>
      <c r="H17" s="1">
        <f t="shared" si="3"/>
        <v>1.5625</v>
      </c>
      <c r="I17" s="1">
        <f t="shared" si="3"/>
        <v>1.5625</v>
      </c>
      <c r="J17" s="1">
        <f t="shared" si="3"/>
        <v>1.5625</v>
      </c>
      <c r="K17" s="1">
        <f t="shared" si="3"/>
        <v>1.5625</v>
      </c>
      <c r="L17" s="1">
        <f t="shared" si="3"/>
        <v>1.5625</v>
      </c>
      <c r="M17" s="1">
        <f t="shared" si="3"/>
        <v>1.5625</v>
      </c>
      <c r="N17" s="1">
        <f t="shared" si="3"/>
        <v>1.5625</v>
      </c>
      <c r="O17" s="1">
        <f t="shared" si="3"/>
        <v>1.5625</v>
      </c>
      <c r="P17" s="1">
        <f t="shared" si="3"/>
        <v>1.5625</v>
      </c>
      <c r="Q17" s="1">
        <f t="shared" si="3"/>
        <v>1.5625</v>
      </c>
      <c r="R17" s="1">
        <f t="shared" si="3"/>
        <v>1.5625</v>
      </c>
      <c r="S17" s="1">
        <f t="shared" si="3"/>
        <v>1.5625</v>
      </c>
      <c r="T17" s="1">
        <f t="shared" si="3"/>
        <v>1.5625</v>
      </c>
      <c r="U17" s="1">
        <f t="shared" si="3"/>
        <v>1.5625</v>
      </c>
      <c r="V17" s="1">
        <f t="shared" si="3"/>
        <v>1.5625</v>
      </c>
      <c r="W17" s="1"/>
      <c r="X17" s="1"/>
      <c r="Y17" s="1"/>
    </row>
    <row r="18" spans="1:25" x14ac:dyDescent="0.25">
      <c r="A18" s="1" t="s">
        <v>6</v>
      </c>
      <c r="B18" s="1">
        <f t="shared" ref="B18:V18" si="4">B15*B17</f>
        <v>6.4069221141248631</v>
      </c>
      <c r="C18" s="1">
        <f t="shared" si="4"/>
        <v>6.4069221141248631</v>
      </c>
      <c r="D18" s="1">
        <f t="shared" si="4"/>
        <v>6.4069221141248631</v>
      </c>
      <c r="E18" s="1">
        <f t="shared" si="4"/>
        <v>6.4069221141248631</v>
      </c>
      <c r="F18" s="1">
        <f t="shared" si="4"/>
        <v>6.4069221141248631</v>
      </c>
      <c r="G18" s="1">
        <f t="shared" si="4"/>
        <v>6.4069221141248631</v>
      </c>
      <c r="H18" s="1">
        <f t="shared" si="4"/>
        <v>6.4069221141248631</v>
      </c>
      <c r="I18" s="1">
        <f t="shared" si="4"/>
        <v>6.4069221141248631</v>
      </c>
      <c r="J18" s="1">
        <f t="shared" si="4"/>
        <v>6.4069221141248631</v>
      </c>
      <c r="K18" s="1">
        <f t="shared" si="4"/>
        <v>6.4069221141248631</v>
      </c>
      <c r="L18" s="1">
        <f t="shared" si="4"/>
        <v>6.4069221141248631</v>
      </c>
      <c r="M18" s="1">
        <f t="shared" si="4"/>
        <v>6.4069221141248631</v>
      </c>
      <c r="N18" s="1">
        <f t="shared" si="4"/>
        <v>6.4069221141248631</v>
      </c>
      <c r="O18" s="1">
        <f t="shared" si="4"/>
        <v>6.4069221141248631</v>
      </c>
      <c r="P18" s="1">
        <f t="shared" si="4"/>
        <v>6.4069221141248631</v>
      </c>
      <c r="Q18" s="1">
        <f t="shared" si="4"/>
        <v>6.4069221141248631</v>
      </c>
      <c r="R18" s="1">
        <f t="shared" si="4"/>
        <v>6.4069221141248631</v>
      </c>
      <c r="S18" s="1">
        <f t="shared" si="4"/>
        <v>6.4069221141248631</v>
      </c>
      <c r="T18" s="1">
        <f t="shared" si="4"/>
        <v>6.4069221141248631</v>
      </c>
      <c r="U18" s="1">
        <f t="shared" si="4"/>
        <v>6.4069221141248631</v>
      </c>
      <c r="V18" s="1">
        <f t="shared" si="4"/>
        <v>6.4069221141248631</v>
      </c>
      <c r="W18" s="1"/>
      <c r="X18" s="1"/>
      <c r="Y18" s="1"/>
    </row>
    <row r="19" spans="1:25" x14ac:dyDescent="0.25">
      <c r="A19" s="1" t="s">
        <v>7</v>
      </c>
      <c r="B19" s="1">
        <f t="shared" ref="B19:V19" si="5">B9</f>
        <v>50</v>
      </c>
      <c r="C19" s="1">
        <f t="shared" si="5"/>
        <v>50</v>
      </c>
      <c r="D19" s="1">
        <f t="shared" si="5"/>
        <v>50</v>
      </c>
      <c r="E19" s="1">
        <f t="shared" si="5"/>
        <v>50</v>
      </c>
      <c r="F19" s="1">
        <f t="shared" si="5"/>
        <v>50</v>
      </c>
      <c r="G19" s="1">
        <f t="shared" si="5"/>
        <v>50</v>
      </c>
      <c r="H19" s="1">
        <f t="shared" si="5"/>
        <v>50</v>
      </c>
      <c r="I19" s="1">
        <f t="shared" si="5"/>
        <v>50</v>
      </c>
      <c r="J19" s="1">
        <f t="shared" si="5"/>
        <v>50</v>
      </c>
      <c r="K19" s="1">
        <f t="shared" si="5"/>
        <v>50</v>
      </c>
      <c r="L19" s="1">
        <f t="shared" si="5"/>
        <v>50</v>
      </c>
      <c r="M19" s="1">
        <f t="shared" si="5"/>
        <v>50</v>
      </c>
      <c r="N19" s="1">
        <f t="shared" si="5"/>
        <v>50</v>
      </c>
      <c r="O19" s="1">
        <f t="shared" si="5"/>
        <v>50</v>
      </c>
      <c r="P19" s="1">
        <f t="shared" si="5"/>
        <v>50</v>
      </c>
      <c r="Q19" s="1">
        <f t="shared" si="5"/>
        <v>50</v>
      </c>
      <c r="R19" s="1">
        <f t="shared" si="5"/>
        <v>50</v>
      </c>
      <c r="S19" s="1">
        <f t="shared" si="5"/>
        <v>50</v>
      </c>
      <c r="T19" s="1">
        <f t="shared" si="5"/>
        <v>50</v>
      </c>
      <c r="U19" s="1">
        <f t="shared" si="5"/>
        <v>50</v>
      </c>
      <c r="V19" s="1">
        <f t="shared" si="5"/>
        <v>50</v>
      </c>
      <c r="W19" s="1"/>
      <c r="X19" s="1"/>
      <c r="Y19" s="1"/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</row>
    <row r="23" spans="1:25" x14ac:dyDescent="0.25">
      <c r="A23" s="1" t="s">
        <v>17</v>
      </c>
      <c r="B23" s="1">
        <f t="shared" ref="B23:V23" si="6">B5*B4</f>
        <v>400000</v>
      </c>
      <c r="C23" s="1">
        <f t="shared" si="6"/>
        <v>400000</v>
      </c>
      <c r="D23" s="1">
        <f t="shared" si="6"/>
        <v>400000</v>
      </c>
      <c r="E23" s="1">
        <f t="shared" si="6"/>
        <v>400000</v>
      </c>
      <c r="F23" s="1">
        <f t="shared" si="6"/>
        <v>400000</v>
      </c>
      <c r="G23" s="1">
        <f t="shared" si="6"/>
        <v>400000</v>
      </c>
      <c r="H23" s="1">
        <f t="shared" si="6"/>
        <v>400000</v>
      </c>
      <c r="I23" s="1">
        <f t="shared" si="6"/>
        <v>400000</v>
      </c>
      <c r="J23" s="1">
        <f t="shared" si="6"/>
        <v>400000</v>
      </c>
      <c r="K23" s="1">
        <f t="shared" si="6"/>
        <v>400000</v>
      </c>
      <c r="L23" s="1">
        <f t="shared" si="6"/>
        <v>400000</v>
      </c>
      <c r="M23" s="1">
        <f t="shared" si="6"/>
        <v>400000</v>
      </c>
      <c r="N23" s="1">
        <f t="shared" si="6"/>
        <v>400000</v>
      </c>
      <c r="O23" s="1">
        <f t="shared" si="6"/>
        <v>400000</v>
      </c>
      <c r="P23" s="1">
        <f t="shared" si="6"/>
        <v>400000</v>
      </c>
      <c r="Q23" s="1">
        <f t="shared" si="6"/>
        <v>400000</v>
      </c>
      <c r="R23" s="1">
        <f t="shared" si="6"/>
        <v>400000</v>
      </c>
      <c r="S23" s="1">
        <f t="shared" si="6"/>
        <v>400000</v>
      </c>
      <c r="T23" s="1">
        <f t="shared" si="6"/>
        <v>400000</v>
      </c>
      <c r="U23" s="1">
        <f t="shared" si="6"/>
        <v>400000</v>
      </c>
      <c r="V23" s="1">
        <f t="shared" si="6"/>
        <v>400000</v>
      </c>
      <c r="W23" s="1"/>
      <c r="X23" s="1"/>
      <c r="Y23" s="1"/>
    </row>
    <row r="24" spans="1:25" x14ac:dyDescent="0.25">
      <c r="A24" s="1" t="s">
        <v>18</v>
      </c>
      <c r="B24" s="1">
        <f t="shared" ref="B24:V24" si="7">B18/B17</f>
        <v>4.1004301530399125</v>
      </c>
      <c r="C24" s="1">
        <f t="shared" si="7"/>
        <v>4.1004301530399125</v>
      </c>
      <c r="D24" s="1">
        <f t="shared" si="7"/>
        <v>4.1004301530399125</v>
      </c>
      <c r="E24" s="1">
        <f t="shared" si="7"/>
        <v>4.1004301530399125</v>
      </c>
      <c r="F24" s="1">
        <f t="shared" si="7"/>
        <v>4.1004301530399125</v>
      </c>
      <c r="G24" s="1">
        <f t="shared" si="7"/>
        <v>4.1004301530399125</v>
      </c>
      <c r="H24" s="1">
        <f t="shared" si="7"/>
        <v>4.1004301530399125</v>
      </c>
      <c r="I24" s="1">
        <f t="shared" si="7"/>
        <v>4.1004301530399125</v>
      </c>
      <c r="J24" s="1">
        <f t="shared" si="7"/>
        <v>4.1004301530399125</v>
      </c>
      <c r="K24" s="1">
        <f t="shared" si="7"/>
        <v>4.1004301530399125</v>
      </c>
      <c r="L24" s="1">
        <f t="shared" si="7"/>
        <v>4.1004301530399125</v>
      </c>
      <c r="M24" s="1">
        <f t="shared" si="7"/>
        <v>4.1004301530399125</v>
      </c>
      <c r="N24" s="1">
        <f t="shared" si="7"/>
        <v>4.1004301530399125</v>
      </c>
      <c r="O24" s="1">
        <f t="shared" si="7"/>
        <v>4.1004301530399125</v>
      </c>
      <c r="P24" s="1">
        <f t="shared" si="7"/>
        <v>4.1004301530399125</v>
      </c>
      <c r="Q24" s="1">
        <f t="shared" si="7"/>
        <v>4.1004301530399125</v>
      </c>
      <c r="R24" s="1">
        <f t="shared" si="7"/>
        <v>4.1004301530399125</v>
      </c>
      <c r="S24" s="1">
        <f t="shared" si="7"/>
        <v>4.1004301530399125</v>
      </c>
      <c r="T24" s="1">
        <f t="shared" si="7"/>
        <v>4.1004301530399125</v>
      </c>
      <c r="U24" s="1">
        <f t="shared" si="7"/>
        <v>4.1004301530399125</v>
      </c>
      <c r="V24" s="1">
        <f t="shared" si="7"/>
        <v>4.1004301530399125</v>
      </c>
      <c r="W24" s="1"/>
      <c r="X24" s="1"/>
      <c r="Y24" s="1"/>
    </row>
    <row r="25" spans="1:25" x14ac:dyDescent="0.25">
      <c r="A25" s="1" t="s">
        <v>19</v>
      </c>
      <c r="B25" s="1">
        <f t="shared" ref="B25:V25" si="8">B8-B18</f>
        <v>393.59307788587512</v>
      </c>
      <c r="C25" s="1">
        <f t="shared" si="8"/>
        <v>393.59307788587512</v>
      </c>
      <c r="D25" s="1">
        <f t="shared" si="8"/>
        <v>393.59307788587512</v>
      </c>
      <c r="E25" s="1">
        <f t="shared" si="8"/>
        <v>393.59307788587512</v>
      </c>
      <c r="F25" s="1">
        <f t="shared" si="8"/>
        <v>393.59307788587512</v>
      </c>
      <c r="G25" s="1">
        <f t="shared" si="8"/>
        <v>393.59307788587512</v>
      </c>
      <c r="H25" s="1">
        <f t="shared" si="8"/>
        <v>393.59307788587512</v>
      </c>
      <c r="I25" s="1">
        <f t="shared" si="8"/>
        <v>393.59307788587512</v>
      </c>
      <c r="J25" s="1">
        <f t="shared" si="8"/>
        <v>393.59307788587512</v>
      </c>
      <c r="K25" s="1">
        <f t="shared" si="8"/>
        <v>393.59307788587512</v>
      </c>
      <c r="L25" s="1">
        <f t="shared" si="8"/>
        <v>393.59307788587512</v>
      </c>
      <c r="M25" s="1">
        <f t="shared" si="8"/>
        <v>393.59307788587512</v>
      </c>
      <c r="N25" s="1">
        <f t="shared" si="8"/>
        <v>393.59307788587512</v>
      </c>
      <c r="O25" s="1">
        <f t="shared" si="8"/>
        <v>393.59307788587512</v>
      </c>
      <c r="P25" s="1">
        <f t="shared" si="8"/>
        <v>393.59307788587512</v>
      </c>
      <c r="Q25" s="1">
        <f t="shared" si="8"/>
        <v>393.59307788587512</v>
      </c>
      <c r="R25" s="1">
        <f t="shared" si="8"/>
        <v>393.59307788587512</v>
      </c>
      <c r="S25" s="1">
        <f t="shared" si="8"/>
        <v>393.59307788587512</v>
      </c>
      <c r="T25" s="1">
        <f t="shared" si="8"/>
        <v>393.59307788587512</v>
      </c>
      <c r="U25" s="1">
        <f t="shared" si="8"/>
        <v>393.59307788587512</v>
      </c>
      <c r="V25" s="1">
        <f t="shared" si="8"/>
        <v>393.59307788587512</v>
      </c>
      <c r="W25" s="1"/>
      <c r="X25" s="1"/>
      <c r="Y25" s="1"/>
    </row>
    <row r="26" spans="1:25" x14ac:dyDescent="0.25">
      <c r="A26" s="1" t="s">
        <v>20</v>
      </c>
      <c r="B26" s="1">
        <f>1+((B19/B20)*(B22/B21))</f>
        <v>1</v>
      </c>
      <c r="C26" s="1">
        <f t="shared" ref="C26:V26" si="9">1+((C19/C20)*(C22/C21))</f>
        <v>1</v>
      </c>
      <c r="D26" s="1">
        <f t="shared" si="9"/>
        <v>1</v>
      </c>
      <c r="E26" s="1">
        <f t="shared" si="9"/>
        <v>1</v>
      </c>
      <c r="F26" s="1">
        <f t="shared" si="9"/>
        <v>1</v>
      </c>
      <c r="G26" s="1">
        <f t="shared" si="9"/>
        <v>1</v>
      </c>
      <c r="H26" s="1">
        <f t="shared" si="9"/>
        <v>1</v>
      </c>
      <c r="I26" s="1">
        <f t="shared" si="9"/>
        <v>1</v>
      </c>
      <c r="J26" s="1">
        <f t="shared" si="9"/>
        <v>1</v>
      </c>
      <c r="K26" s="1">
        <f t="shared" si="9"/>
        <v>1</v>
      </c>
      <c r="L26" s="1">
        <f t="shared" si="9"/>
        <v>1</v>
      </c>
      <c r="M26" s="1">
        <f t="shared" si="9"/>
        <v>1</v>
      </c>
      <c r="N26" s="1">
        <f t="shared" si="9"/>
        <v>1</v>
      </c>
      <c r="O26" s="1">
        <f t="shared" si="9"/>
        <v>1</v>
      </c>
      <c r="P26" s="1">
        <f t="shared" si="9"/>
        <v>1</v>
      </c>
      <c r="Q26" s="1">
        <f t="shared" si="9"/>
        <v>1</v>
      </c>
      <c r="R26" s="1">
        <f t="shared" si="9"/>
        <v>1</v>
      </c>
      <c r="S26" s="1">
        <f t="shared" si="9"/>
        <v>1</v>
      </c>
      <c r="T26" s="1">
        <f t="shared" si="9"/>
        <v>1</v>
      </c>
      <c r="U26" s="1">
        <f t="shared" si="9"/>
        <v>1</v>
      </c>
      <c r="V26" s="1">
        <f t="shared" si="9"/>
        <v>1</v>
      </c>
      <c r="W26" s="1"/>
      <c r="X26" s="1"/>
      <c r="Y26" s="1"/>
    </row>
    <row r="27" spans="1:25" x14ac:dyDescent="0.25">
      <c r="A27" s="1" t="s">
        <v>21</v>
      </c>
      <c r="B27" s="1">
        <f t="shared" ref="B27:V27" si="10">2*B17/B10</f>
        <v>0.15927624872578999</v>
      </c>
      <c r="C27" s="1">
        <f t="shared" si="10"/>
        <v>0.15927624872578999</v>
      </c>
      <c r="D27" s="1">
        <f t="shared" si="10"/>
        <v>0.15927624872578999</v>
      </c>
      <c r="E27" s="1">
        <f t="shared" si="10"/>
        <v>0.15927624872578999</v>
      </c>
      <c r="F27" s="1">
        <f t="shared" si="10"/>
        <v>0.15927624872578999</v>
      </c>
      <c r="G27" s="1">
        <f t="shared" si="10"/>
        <v>0.15927624872578999</v>
      </c>
      <c r="H27" s="1">
        <f t="shared" si="10"/>
        <v>0.15927624872578999</v>
      </c>
      <c r="I27" s="1">
        <f t="shared" si="10"/>
        <v>0.15927624872578999</v>
      </c>
      <c r="J27" s="1">
        <f t="shared" si="10"/>
        <v>0.15927624872578999</v>
      </c>
      <c r="K27" s="1">
        <f t="shared" si="10"/>
        <v>0.15927624872578999</v>
      </c>
      <c r="L27" s="1">
        <f t="shared" si="10"/>
        <v>0.15927624872578999</v>
      </c>
      <c r="M27" s="1">
        <f t="shared" si="10"/>
        <v>0.15927624872578999</v>
      </c>
      <c r="N27" s="1">
        <f t="shared" si="10"/>
        <v>0.15927624872578999</v>
      </c>
      <c r="O27" s="1">
        <f t="shared" si="10"/>
        <v>0.15927624872578999</v>
      </c>
      <c r="P27" s="1">
        <f t="shared" si="10"/>
        <v>0.15927624872578999</v>
      </c>
      <c r="Q27" s="1">
        <f t="shared" si="10"/>
        <v>0.15927624872578999</v>
      </c>
      <c r="R27" s="1">
        <f t="shared" si="10"/>
        <v>0.15927624872578999</v>
      </c>
      <c r="S27" s="1">
        <f t="shared" si="10"/>
        <v>0.15927624872578999</v>
      </c>
      <c r="T27" s="1">
        <f t="shared" si="10"/>
        <v>0.15927624872578999</v>
      </c>
      <c r="U27" s="1">
        <f t="shared" si="10"/>
        <v>0.15927624872578999</v>
      </c>
      <c r="V27" s="1">
        <f t="shared" si="10"/>
        <v>0.15927624872578999</v>
      </c>
      <c r="W27" s="1"/>
      <c r="X27" s="1"/>
      <c r="Y27" s="1"/>
    </row>
    <row r="28" spans="1:25" s="11" customFormat="1" x14ac:dyDescent="0.25">
      <c r="A28" s="10" t="s">
        <v>93</v>
      </c>
      <c r="B28" s="10">
        <f>B23/(B27+(B10*(B24+(1/B10)))*(B25+0.5*B27)*B26)</f>
        <v>12.474670549899876</v>
      </c>
      <c r="C28" s="10">
        <f t="shared" ref="C28:V28" si="11">C23/(C27+(C10*(C24+(1/C10)))*(C25+0.5*C27)*C26)</f>
        <v>12.474670549899876</v>
      </c>
      <c r="D28" s="10">
        <f t="shared" si="11"/>
        <v>12.474670549899876</v>
      </c>
      <c r="E28" s="10">
        <f t="shared" si="11"/>
        <v>12.474670549899876</v>
      </c>
      <c r="F28" s="10">
        <f t="shared" si="11"/>
        <v>12.474670549899876</v>
      </c>
      <c r="G28" s="10">
        <f t="shared" si="11"/>
        <v>12.474670549899876</v>
      </c>
      <c r="H28" s="10">
        <f t="shared" si="11"/>
        <v>12.474670549899876</v>
      </c>
      <c r="I28" s="10">
        <f t="shared" si="11"/>
        <v>12.474670549899876</v>
      </c>
      <c r="J28" s="10">
        <f t="shared" si="11"/>
        <v>12.474670549899876</v>
      </c>
      <c r="K28" s="10">
        <f t="shared" si="11"/>
        <v>12.474670549899876</v>
      </c>
      <c r="L28" s="10">
        <f t="shared" si="11"/>
        <v>12.474670549899876</v>
      </c>
      <c r="M28" s="10">
        <f t="shared" si="11"/>
        <v>12.474670549899876</v>
      </c>
      <c r="N28" s="10">
        <f t="shared" si="11"/>
        <v>12.474670549899876</v>
      </c>
      <c r="O28" s="10">
        <f t="shared" si="11"/>
        <v>12.474670549899876</v>
      </c>
      <c r="P28" s="10">
        <f t="shared" si="11"/>
        <v>12.474670549899876</v>
      </c>
      <c r="Q28" s="10">
        <f t="shared" si="11"/>
        <v>12.474670549899876</v>
      </c>
      <c r="R28" s="10">
        <f t="shared" si="11"/>
        <v>12.474670549899876</v>
      </c>
      <c r="S28" s="10">
        <f t="shared" si="11"/>
        <v>12.474670549899876</v>
      </c>
      <c r="T28" s="10">
        <f t="shared" si="11"/>
        <v>12.474670549899876</v>
      </c>
      <c r="U28" s="10">
        <f t="shared" si="11"/>
        <v>12.474670549899876</v>
      </c>
      <c r="V28" s="10">
        <f t="shared" si="11"/>
        <v>12.474670549899876</v>
      </c>
      <c r="W28" s="19">
        <f>(V28-L28)/L28</f>
        <v>0</v>
      </c>
      <c r="X28" s="19">
        <f>(B28-L28)/L28</f>
        <v>0</v>
      </c>
      <c r="Y28" s="10"/>
    </row>
    <row r="29" spans="1:25" s="11" customFormat="1" x14ac:dyDescent="0.25">
      <c r="A29" s="10" t="s">
        <v>96</v>
      </c>
      <c r="B29" s="10">
        <f t="shared" ref="B29:V29" si="12">B23/(B10*B24*B25)</f>
        <v>12.632349065706981</v>
      </c>
      <c r="C29" s="10">
        <f t="shared" si="12"/>
        <v>12.632349065706981</v>
      </c>
      <c r="D29" s="10">
        <f t="shared" si="12"/>
        <v>12.632349065706981</v>
      </c>
      <c r="E29" s="10">
        <f t="shared" si="12"/>
        <v>12.632349065706981</v>
      </c>
      <c r="F29" s="10">
        <f t="shared" si="12"/>
        <v>12.632349065706981</v>
      </c>
      <c r="G29" s="10">
        <f t="shared" si="12"/>
        <v>12.632349065706981</v>
      </c>
      <c r="H29" s="10">
        <f t="shared" si="12"/>
        <v>12.632349065706981</v>
      </c>
      <c r="I29" s="10">
        <f t="shared" si="12"/>
        <v>12.632349065706981</v>
      </c>
      <c r="J29" s="10">
        <f t="shared" si="12"/>
        <v>12.632349065706981</v>
      </c>
      <c r="K29" s="10">
        <f t="shared" si="12"/>
        <v>12.632349065706981</v>
      </c>
      <c r="L29" s="10">
        <f t="shared" si="12"/>
        <v>12.632349065706981</v>
      </c>
      <c r="M29" s="10">
        <f t="shared" si="12"/>
        <v>12.632349065706981</v>
      </c>
      <c r="N29" s="10">
        <f t="shared" si="12"/>
        <v>12.632349065706981</v>
      </c>
      <c r="O29" s="10">
        <f t="shared" si="12"/>
        <v>12.632349065706981</v>
      </c>
      <c r="P29" s="10">
        <f t="shared" si="12"/>
        <v>12.632349065706981</v>
      </c>
      <c r="Q29" s="10">
        <f t="shared" si="12"/>
        <v>12.632349065706981</v>
      </c>
      <c r="R29" s="10">
        <f t="shared" si="12"/>
        <v>12.632349065706981</v>
      </c>
      <c r="S29" s="10">
        <f t="shared" si="12"/>
        <v>12.632349065706981</v>
      </c>
      <c r="T29" s="10">
        <f t="shared" si="12"/>
        <v>12.632349065706981</v>
      </c>
      <c r="U29" s="10">
        <f t="shared" si="12"/>
        <v>12.632349065706981</v>
      </c>
      <c r="V29" s="10">
        <f t="shared" si="12"/>
        <v>12.632349065706981</v>
      </c>
      <c r="W29" s="19">
        <f>(V29-L29)/L29</f>
        <v>0</v>
      </c>
      <c r="X29" s="19">
        <f>(B29-L29)/L29</f>
        <v>0</v>
      </c>
      <c r="Y29" s="10"/>
    </row>
    <row r="30" spans="1:25" s="11" customFormat="1" x14ac:dyDescent="0.25">
      <c r="A30" s="10" t="s">
        <v>97</v>
      </c>
      <c r="B30" s="10">
        <f>B29*1.5</f>
        <v>18.94852359856047</v>
      </c>
      <c r="C30" s="10">
        <f t="shared" ref="C30:V30" si="13">C29*1.5</f>
        <v>18.94852359856047</v>
      </c>
      <c r="D30" s="10">
        <f t="shared" si="13"/>
        <v>18.94852359856047</v>
      </c>
      <c r="E30" s="10">
        <f t="shared" si="13"/>
        <v>18.94852359856047</v>
      </c>
      <c r="F30" s="10">
        <f t="shared" si="13"/>
        <v>18.94852359856047</v>
      </c>
      <c r="G30" s="10">
        <f t="shared" si="13"/>
        <v>18.94852359856047</v>
      </c>
      <c r="H30" s="10">
        <f t="shared" si="13"/>
        <v>18.94852359856047</v>
      </c>
      <c r="I30" s="10">
        <f t="shared" si="13"/>
        <v>18.94852359856047</v>
      </c>
      <c r="J30" s="10">
        <f t="shared" si="13"/>
        <v>18.94852359856047</v>
      </c>
      <c r="K30" s="10">
        <f t="shared" si="13"/>
        <v>18.94852359856047</v>
      </c>
      <c r="L30" s="10">
        <f t="shared" si="13"/>
        <v>18.94852359856047</v>
      </c>
      <c r="M30" s="10">
        <f t="shared" si="13"/>
        <v>18.94852359856047</v>
      </c>
      <c r="N30" s="10">
        <f t="shared" si="13"/>
        <v>18.94852359856047</v>
      </c>
      <c r="O30" s="10">
        <f t="shared" si="13"/>
        <v>18.94852359856047</v>
      </c>
      <c r="P30" s="10">
        <f t="shared" si="13"/>
        <v>18.94852359856047</v>
      </c>
      <c r="Q30" s="10">
        <f t="shared" si="13"/>
        <v>18.94852359856047</v>
      </c>
      <c r="R30" s="10">
        <f t="shared" si="13"/>
        <v>18.94852359856047</v>
      </c>
      <c r="S30" s="10">
        <f t="shared" si="13"/>
        <v>18.94852359856047</v>
      </c>
      <c r="T30" s="10">
        <f t="shared" si="13"/>
        <v>18.94852359856047</v>
      </c>
      <c r="U30" s="10">
        <f t="shared" si="13"/>
        <v>18.94852359856047</v>
      </c>
      <c r="V30" s="10">
        <f t="shared" si="13"/>
        <v>18.94852359856047</v>
      </c>
      <c r="W30" s="19">
        <f>(V30-L30)/L30</f>
        <v>0</v>
      </c>
      <c r="X30" s="19">
        <f>(B30-L30)/L30</f>
        <v>0</v>
      </c>
      <c r="Y30" s="10"/>
    </row>
    <row r="31" spans="1:25" x14ac:dyDescent="0.25">
      <c r="A31" s="16" t="s">
        <v>94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15"/>
      <c r="X31" s="15"/>
    </row>
    <row r="32" spans="1:25" x14ac:dyDescent="0.25">
      <c r="A32" s="1" t="s">
        <v>45</v>
      </c>
      <c r="B32" s="1">
        <f>0.265*SQRT(B7)</f>
        <v>1.1851160280748887</v>
      </c>
      <c r="C32" s="1">
        <f t="shared" ref="C32:V32" si="14">0.265*SQRT(C7)</f>
        <v>1.1851160280748887</v>
      </c>
      <c r="D32" s="1">
        <f t="shared" si="14"/>
        <v>1.1851160280748887</v>
      </c>
      <c r="E32" s="1">
        <f t="shared" si="14"/>
        <v>1.1851160280748887</v>
      </c>
      <c r="F32" s="1">
        <f t="shared" si="14"/>
        <v>1.1851160280748887</v>
      </c>
      <c r="G32" s="1">
        <f t="shared" si="14"/>
        <v>1.1851160280748887</v>
      </c>
      <c r="H32" s="1">
        <f t="shared" si="14"/>
        <v>1.1851160280748887</v>
      </c>
      <c r="I32" s="1">
        <f t="shared" si="14"/>
        <v>1.1851160280748887</v>
      </c>
      <c r="J32" s="1">
        <f t="shared" si="14"/>
        <v>1.1851160280748887</v>
      </c>
      <c r="K32" s="1">
        <f t="shared" si="14"/>
        <v>1.1851160280748887</v>
      </c>
      <c r="L32" s="1">
        <f t="shared" si="14"/>
        <v>1.1851160280748887</v>
      </c>
      <c r="M32" s="1">
        <f t="shared" si="14"/>
        <v>1.1851160280748887</v>
      </c>
      <c r="N32" s="1">
        <f t="shared" si="14"/>
        <v>1.1851160280748887</v>
      </c>
      <c r="O32" s="1">
        <f t="shared" si="14"/>
        <v>1.1851160280748887</v>
      </c>
      <c r="P32" s="1">
        <f t="shared" si="14"/>
        <v>1.1851160280748887</v>
      </c>
      <c r="Q32" s="1">
        <f t="shared" si="14"/>
        <v>1.1851160280748887</v>
      </c>
      <c r="R32" s="1">
        <f t="shared" si="14"/>
        <v>1.1851160280748887</v>
      </c>
      <c r="S32" s="1">
        <f t="shared" si="14"/>
        <v>1.1851160280748887</v>
      </c>
      <c r="T32" s="1">
        <f t="shared" si="14"/>
        <v>1.1851160280748887</v>
      </c>
      <c r="U32" s="1">
        <f t="shared" si="14"/>
        <v>1.1851160280748887</v>
      </c>
      <c r="V32" s="1">
        <f t="shared" si="14"/>
        <v>1.1851160280748887</v>
      </c>
      <c r="W32" s="15"/>
      <c r="X32" s="15"/>
      <c r="Y32" s="1"/>
    </row>
    <row r="33" spans="1:25" x14ac:dyDescent="0.25">
      <c r="A33" s="1" t="s">
        <v>43</v>
      </c>
      <c r="B33" s="1">
        <f>B6/(((B31)^2)*(B32^(4/3)))</f>
        <v>3.7376054271612474E-2</v>
      </c>
      <c r="C33" s="1">
        <f t="shared" ref="C33:V33" si="15">C6/(((C31)^2)*(C32^(4/3)))</f>
        <v>3.8621922747332893E-2</v>
      </c>
      <c r="D33" s="1">
        <f t="shared" si="15"/>
        <v>3.9867791223053312E-2</v>
      </c>
      <c r="E33" s="1">
        <f t="shared" si="15"/>
        <v>4.1113659698773723E-2</v>
      </c>
      <c r="F33" s="1">
        <f t="shared" si="15"/>
        <v>4.2359528174494142E-2</v>
      </c>
      <c r="G33" s="1">
        <f t="shared" si="15"/>
        <v>4.3605396650214553E-2</v>
      </c>
      <c r="H33" s="1">
        <f t="shared" si="15"/>
        <v>4.4851265125934972E-2</v>
      </c>
      <c r="I33" s="1">
        <f t="shared" si="15"/>
        <v>4.6097133601655391E-2</v>
      </c>
      <c r="J33" s="1">
        <f t="shared" si="15"/>
        <v>4.7343002077375802E-2</v>
      </c>
      <c r="K33" s="1">
        <f t="shared" si="15"/>
        <v>4.8588870553096221E-2</v>
      </c>
      <c r="L33" s="1">
        <f t="shared" si="15"/>
        <v>4.9834739028816639E-2</v>
      </c>
      <c r="M33" s="1">
        <f t="shared" si="15"/>
        <v>5.1080607504537051E-2</v>
      </c>
      <c r="N33" s="1">
        <f t="shared" si="15"/>
        <v>5.232647598025747E-2</v>
      </c>
      <c r="O33" s="1">
        <f t="shared" si="15"/>
        <v>5.3572344455977881E-2</v>
      </c>
      <c r="P33" s="1">
        <f t="shared" si="15"/>
        <v>5.48182129316983E-2</v>
      </c>
      <c r="Q33" s="1">
        <f t="shared" si="15"/>
        <v>5.6064081407418719E-2</v>
      </c>
      <c r="R33" s="1">
        <f t="shared" si="15"/>
        <v>5.730994988313913E-2</v>
      </c>
      <c r="S33" s="1">
        <f t="shared" si="15"/>
        <v>5.8555818358859549E-2</v>
      </c>
      <c r="T33" s="1">
        <f t="shared" si="15"/>
        <v>5.980168683457996E-2</v>
      </c>
      <c r="U33" s="1">
        <f t="shared" si="15"/>
        <v>6.1047555310300379E-2</v>
      </c>
      <c r="V33" s="1">
        <f t="shared" si="15"/>
        <v>6.2293423786020798E-2</v>
      </c>
      <c r="W33" s="15"/>
      <c r="X33" s="15"/>
      <c r="Y33" s="1"/>
    </row>
    <row r="34" spans="1:25" x14ac:dyDescent="0.25">
      <c r="A34" s="1" t="s">
        <v>95</v>
      </c>
      <c r="B34">
        <f>(B9/B7)^2</f>
        <v>6.25</v>
      </c>
      <c r="C34">
        <f t="shared" ref="C34:V34" si="16">(C9/C7)^2</f>
        <v>6.25</v>
      </c>
      <c r="D34">
        <f t="shared" si="16"/>
        <v>6.25</v>
      </c>
      <c r="E34">
        <f t="shared" si="16"/>
        <v>6.25</v>
      </c>
      <c r="F34">
        <f t="shared" si="16"/>
        <v>6.25</v>
      </c>
      <c r="G34">
        <f t="shared" si="16"/>
        <v>6.25</v>
      </c>
      <c r="H34">
        <f t="shared" si="16"/>
        <v>6.25</v>
      </c>
      <c r="I34">
        <f t="shared" si="16"/>
        <v>6.25</v>
      </c>
      <c r="J34">
        <f t="shared" si="16"/>
        <v>6.25</v>
      </c>
      <c r="K34">
        <f t="shared" si="16"/>
        <v>6.25</v>
      </c>
      <c r="L34">
        <f t="shared" si="16"/>
        <v>6.25</v>
      </c>
      <c r="M34">
        <f t="shared" si="16"/>
        <v>6.25</v>
      </c>
      <c r="N34">
        <f t="shared" si="16"/>
        <v>6.25</v>
      </c>
      <c r="O34">
        <f t="shared" si="16"/>
        <v>6.25</v>
      </c>
      <c r="P34">
        <f t="shared" si="16"/>
        <v>6.25</v>
      </c>
      <c r="Q34">
        <f t="shared" si="16"/>
        <v>6.25</v>
      </c>
      <c r="R34">
        <f t="shared" si="16"/>
        <v>6.25</v>
      </c>
      <c r="S34">
        <f t="shared" si="16"/>
        <v>6.25</v>
      </c>
      <c r="T34">
        <f t="shared" si="16"/>
        <v>6.25</v>
      </c>
      <c r="U34">
        <f t="shared" si="16"/>
        <v>6.25</v>
      </c>
      <c r="V34">
        <f t="shared" si="16"/>
        <v>6.25</v>
      </c>
      <c r="W34" s="15"/>
      <c r="X34" s="15"/>
      <c r="Y34" s="1"/>
    </row>
    <row r="35" spans="1:25" s="11" customFormat="1" x14ac:dyDescent="0.25">
      <c r="A35" s="1" t="s">
        <v>44</v>
      </c>
      <c r="B35" s="1">
        <f>B33*B34</f>
        <v>0.23360033919757797</v>
      </c>
      <c r="C35" s="1">
        <f t="shared" ref="C35:V35" si="17">C33*C34</f>
        <v>0.24138701717083058</v>
      </c>
      <c r="D35" s="1">
        <f t="shared" si="17"/>
        <v>0.24917369514408319</v>
      </c>
      <c r="E35" s="1">
        <f t="shared" si="17"/>
        <v>0.25696037311733577</v>
      </c>
      <c r="F35" s="1">
        <f t="shared" si="17"/>
        <v>0.26474705109058838</v>
      </c>
      <c r="G35" s="1">
        <f t="shared" si="17"/>
        <v>0.27253372906384093</v>
      </c>
      <c r="H35" s="1">
        <f t="shared" si="17"/>
        <v>0.2803204070370936</v>
      </c>
      <c r="I35" s="1">
        <f t="shared" si="17"/>
        <v>0.28810708501034621</v>
      </c>
      <c r="J35" s="1">
        <f t="shared" si="17"/>
        <v>0.29589376298359876</v>
      </c>
      <c r="K35" s="1">
        <f t="shared" si="17"/>
        <v>0.30368044095685137</v>
      </c>
      <c r="L35" s="1">
        <f t="shared" si="17"/>
        <v>0.31146711893010398</v>
      </c>
      <c r="M35" s="1">
        <f t="shared" si="17"/>
        <v>0.31925379690335659</v>
      </c>
      <c r="N35" s="1">
        <f t="shared" si="17"/>
        <v>0.3270404748766092</v>
      </c>
      <c r="O35" s="1">
        <f t="shared" si="17"/>
        <v>0.33482715284986175</v>
      </c>
      <c r="P35" s="1">
        <f t="shared" si="17"/>
        <v>0.34261383082311436</v>
      </c>
      <c r="Q35" s="1">
        <f t="shared" si="17"/>
        <v>0.35040050879636697</v>
      </c>
      <c r="R35" s="1">
        <f t="shared" si="17"/>
        <v>0.35818718676961958</v>
      </c>
      <c r="S35" s="1">
        <f t="shared" si="17"/>
        <v>0.36597386474287219</v>
      </c>
      <c r="T35" s="1">
        <f t="shared" si="17"/>
        <v>0.37376054271612474</v>
      </c>
      <c r="U35" s="1">
        <f t="shared" si="17"/>
        <v>0.38154722068937735</v>
      </c>
      <c r="V35" s="1">
        <f t="shared" si="17"/>
        <v>0.38933389866262996</v>
      </c>
      <c r="W35" s="19"/>
      <c r="X35" s="19"/>
      <c r="Y35" s="10"/>
    </row>
    <row r="36" spans="1:25" x14ac:dyDescent="0.25">
      <c r="A36" s="1" t="s">
        <v>42</v>
      </c>
      <c r="B36" s="15">
        <f t="shared" ref="B36:V36" si="18">(1+((B6*B5)/(B4*B7)))/(1-(3*(B35/B25)))</f>
        <v>1.0618907194729545</v>
      </c>
      <c r="C36" s="1">
        <f t="shared" si="18"/>
        <v>1.0639575461528064</v>
      </c>
      <c r="D36" s="1">
        <f t="shared" si="18"/>
        <v>1.0660246186348086</v>
      </c>
      <c r="E36" s="1">
        <f t="shared" si="18"/>
        <v>1.068091936962813</v>
      </c>
      <c r="F36" s="1">
        <f t="shared" si="18"/>
        <v>1.0701595011806813</v>
      </c>
      <c r="G36" s="1">
        <f t="shared" si="18"/>
        <v>1.072227311332286</v>
      </c>
      <c r="H36" s="1">
        <f t="shared" si="18"/>
        <v>1.0742953674615097</v>
      </c>
      <c r="I36" s="1">
        <f t="shared" si="18"/>
        <v>1.0763636696122456</v>
      </c>
      <c r="J36" s="1">
        <f t="shared" si="18"/>
        <v>1.0784322178283978</v>
      </c>
      <c r="K36" s="1">
        <f t="shared" si="18"/>
        <v>1.0805010121538803</v>
      </c>
      <c r="L36" s="1">
        <f t="shared" si="18"/>
        <v>1.0825700526326172</v>
      </c>
      <c r="M36" s="1">
        <f t="shared" si="18"/>
        <v>1.0846393393085441</v>
      </c>
      <c r="N36" s="1">
        <f t="shared" si="18"/>
        <v>1.0867088722256062</v>
      </c>
      <c r="O36" s="1">
        <f t="shared" si="18"/>
        <v>1.0887786514277595</v>
      </c>
      <c r="P36" s="1">
        <f t="shared" si="18"/>
        <v>1.0908486769589705</v>
      </c>
      <c r="Q36" s="1">
        <f t="shared" si="18"/>
        <v>1.0929189488632158</v>
      </c>
      <c r="R36" s="1">
        <f t="shared" si="18"/>
        <v>1.0949894671844831</v>
      </c>
      <c r="S36" s="1">
        <f t="shared" si="18"/>
        <v>1.0970602319667702</v>
      </c>
      <c r="T36" s="1">
        <f t="shared" si="18"/>
        <v>1.0991312432540852</v>
      </c>
      <c r="U36" s="1">
        <f t="shared" si="18"/>
        <v>1.1012025010904467</v>
      </c>
      <c r="V36" s="1">
        <f t="shared" si="18"/>
        <v>1.1032740055198842</v>
      </c>
      <c r="W36" s="15"/>
      <c r="X36" s="15"/>
    </row>
    <row r="37" spans="1:25" x14ac:dyDescent="0.25">
      <c r="A37" s="10" t="s">
        <v>98</v>
      </c>
      <c r="B37" s="10">
        <f t="shared" ref="B37:V37" si="19">B36*B28</f>
        <v>13.246736885421257</v>
      </c>
      <c r="C37" s="10">
        <f t="shared" si="19"/>
        <v>13.272519867336152</v>
      </c>
      <c r="D37" s="10">
        <f t="shared" si="19"/>
        <v>13.298305915551893</v>
      </c>
      <c r="E37" s="10">
        <f t="shared" si="19"/>
        <v>13.324095030615519</v>
      </c>
      <c r="F37" s="10">
        <f t="shared" si="19"/>
        <v>13.349887213074187</v>
      </c>
      <c r="G37" s="10">
        <f t="shared" si="19"/>
        <v>13.375682463475194</v>
      </c>
      <c r="H37" s="10">
        <f t="shared" si="19"/>
        <v>13.40148078236596</v>
      </c>
      <c r="I37" s="10">
        <f t="shared" si="19"/>
        <v>13.42728217029404</v>
      </c>
      <c r="J37" s="10">
        <f t="shared" si="19"/>
        <v>13.453086627807123</v>
      </c>
      <c r="K37" s="10">
        <f t="shared" si="19"/>
        <v>13.478894155453018</v>
      </c>
      <c r="L37" s="10">
        <f t="shared" si="19"/>
        <v>13.504704753779668</v>
      </c>
      <c r="M37" s="10">
        <f t="shared" si="19"/>
        <v>13.530518423335154</v>
      </c>
      <c r="N37" s="10">
        <f t="shared" si="19"/>
        <v>13.556335164667678</v>
      </c>
      <c r="O37" s="10">
        <f t="shared" si="19"/>
        <v>13.582154978325574</v>
      </c>
      <c r="P37" s="10">
        <f t="shared" si="19"/>
        <v>13.607977864857313</v>
      </c>
      <c r="Q37" s="10">
        <f t="shared" si="19"/>
        <v>13.633803824811487</v>
      </c>
      <c r="R37" s="10">
        <f t="shared" si="19"/>
        <v>13.659632858736828</v>
      </c>
      <c r="S37" s="10">
        <f t="shared" si="19"/>
        <v>13.685464967182195</v>
      </c>
      <c r="T37" s="10">
        <f t="shared" si="19"/>
        <v>13.711300150696573</v>
      </c>
      <c r="U37" s="10">
        <f t="shared" si="19"/>
        <v>13.737138409829083</v>
      </c>
      <c r="V37" s="10">
        <f t="shared" si="19"/>
        <v>13.762979745128973</v>
      </c>
      <c r="W37" s="19">
        <f>(V37-L37)/L37</f>
        <v>1.9124815837015578E-2</v>
      </c>
      <c r="X37" s="19">
        <f>(B37-L37)/L37</f>
        <v>-1.910207391140574E-2</v>
      </c>
    </row>
    <row r="38" spans="1:25" x14ac:dyDescent="0.25">
      <c r="A38" s="10" t="s">
        <v>88</v>
      </c>
      <c r="B38" s="13">
        <f t="shared" ref="B38:V38" si="20">B37/B30</f>
        <v>0.69909071366529152</v>
      </c>
      <c r="C38" s="13">
        <f t="shared" si="20"/>
        <v>0.70045139919737454</v>
      </c>
      <c r="D38" s="13">
        <f t="shared" si="20"/>
        <v>0.70181224655213625</v>
      </c>
      <c r="E38" s="13">
        <f t="shared" si="20"/>
        <v>0.70317325575844636</v>
      </c>
      <c r="F38" s="13">
        <f t="shared" si="20"/>
        <v>0.70453442684518097</v>
      </c>
      <c r="G38" s="13">
        <f t="shared" si="20"/>
        <v>0.70589575984122332</v>
      </c>
      <c r="H38" s="13">
        <f t="shared" si="20"/>
        <v>0.7072572547754632</v>
      </c>
      <c r="I38" s="13">
        <f t="shared" si="20"/>
        <v>0.7086189116767978</v>
      </c>
      <c r="J38" s="13">
        <f t="shared" si="20"/>
        <v>0.70998073057413091</v>
      </c>
      <c r="K38" s="13">
        <f t="shared" si="20"/>
        <v>0.71134271149637307</v>
      </c>
      <c r="L38" s="13">
        <f t="shared" si="20"/>
        <v>0.71270485447244181</v>
      </c>
      <c r="M38" s="13">
        <f t="shared" si="20"/>
        <v>0.71406715953126154</v>
      </c>
      <c r="N38" s="13">
        <f t="shared" si="20"/>
        <v>0.71542962670176369</v>
      </c>
      <c r="O38" s="13">
        <f t="shared" si="20"/>
        <v>0.71679225601288632</v>
      </c>
      <c r="P38" s="13">
        <f t="shared" si="20"/>
        <v>0.71815504749357451</v>
      </c>
      <c r="Q38" s="13">
        <f t="shared" si="20"/>
        <v>0.71951800117278031</v>
      </c>
      <c r="R38" s="13">
        <f t="shared" si="20"/>
        <v>0.72088111707946245</v>
      </c>
      <c r="S38" s="13">
        <f t="shared" si="20"/>
        <v>0.72224439524258699</v>
      </c>
      <c r="T38" s="13">
        <f t="shared" si="20"/>
        <v>0.7236078356911263</v>
      </c>
      <c r="U38" s="13">
        <f t="shared" si="20"/>
        <v>0.72497143845405987</v>
      </c>
      <c r="V38" s="13">
        <f t="shared" si="20"/>
        <v>0.72633520356037418</v>
      </c>
      <c r="W38" s="15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8"/>
  <sheetViews>
    <sheetView topLeftCell="A13" workbookViewId="0">
      <selection activeCell="S32" sqref="S32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2" spans="1:25" x14ac:dyDescent="0.25">
      <c r="B2" t="s">
        <v>49</v>
      </c>
    </row>
    <row r="4" spans="1:25" x14ac:dyDescent="0.25">
      <c r="A4" s="1" t="s">
        <v>89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/>
      <c r="X4" s="1"/>
      <c r="Y4" s="1"/>
    </row>
    <row r="5" spans="1:25" x14ac:dyDescent="0.25">
      <c r="A5" s="1" t="s">
        <v>90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/>
      <c r="X5" s="1"/>
      <c r="Y5" s="1"/>
    </row>
    <row r="6" spans="1:25" x14ac:dyDescent="0.25">
      <c r="A6" s="1" t="s">
        <v>91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/>
      <c r="X6" s="1"/>
      <c r="Y6" s="1"/>
    </row>
    <row r="7" spans="1:25" x14ac:dyDescent="0.25">
      <c r="A7" s="1" t="s">
        <v>92</v>
      </c>
      <c r="B7" s="1">
        <v>10</v>
      </c>
      <c r="C7" s="1">
        <v>11</v>
      </c>
      <c r="D7" s="1">
        <v>12</v>
      </c>
      <c r="E7" s="1">
        <v>13</v>
      </c>
      <c r="F7" s="1">
        <v>14</v>
      </c>
      <c r="G7" s="1">
        <v>15</v>
      </c>
      <c r="H7" s="1">
        <v>16</v>
      </c>
      <c r="I7" s="1">
        <v>17</v>
      </c>
      <c r="J7" s="1">
        <v>18</v>
      </c>
      <c r="K7" s="1">
        <v>19</v>
      </c>
      <c r="L7" s="1">
        <v>20</v>
      </c>
      <c r="M7" s="1">
        <v>21</v>
      </c>
      <c r="N7" s="1">
        <v>22</v>
      </c>
      <c r="O7" s="1">
        <v>23</v>
      </c>
      <c r="P7" s="1">
        <v>24</v>
      </c>
      <c r="Q7" s="1">
        <v>25</v>
      </c>
      <c r="R7" s="1">
        <v>26</v>
      </c>
      <c r="S7" s="1">
        <v>27</v>
      </c>
      <c r="T7" s="1">
        <v>28</v>
      </c>
      <c r="U7" s="1">
        <v>29</v>
      </c>
      <c r="V7" s="1">
        <v>30</v>
      </c>
      <c r="W7" s="1"/>
      <c r="X7" s="1"/>
      <c r="Y7" s="1"/>
    </row>
    <row r="8" spans="1:25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/>
      <c r="X8" s="1"/>
      <c r="Y8" s="1"/>
    </row>
    <row r="9" spans="1:25" x14ac:dyDescent="0.25">
      <c r="A9" s="1" t="s">
        <v>2</v>
      </c>
      <c r="B9" s="1">
        <v>50</v>
      </c>
      <c r="C9" s="1">
        <v>50</v>
      </c>
      <c r="D9" s="1">
        <v>50</v>
      </c>
      <c r="E9" s="1">
        <v>50</v>
      </c>
      <c r="F9" s="1">
        <v>50</v>
      </c>
      <c r="G9" s="1">
        <v>50</v>
      </c>
      <c r="H9" s="1">
        <v>50</v>
      </c>
      <c r="I9" s="1">
        <v>50</v>
      </c>
      <c r="J9" s="1">
        <v>50</v>
      </c>
      <c r="K9" s="1">
        <v>50</v>
      </c>
      <c r="L9" s="1">
        <v>50</v>
      </c>
      <c r="M9" s="1">
        <v>50</v>
      </c>
      <c r="N9" s="1">
        <v>50</v>
      </c>
      <c r="O9" s="1">
        <v>50</v>
      </c>
      <c r="P9" s="1">
        <v>50</v>
      </c>
      <c r="Q9" s="1">
        <v>50</v>
      </c>
      <c r="R9" s="1">
        <v>50</v>
      </c>
      <c r="S9" s="1">
        <v>50</v>
      </c>
      <c r="T9" s="1">
        <v>50</v>
      </c>
      <c r="U9" s="1">
        <v>50</v>
      </c>
      <c r="V9" s="1">
        <v>50</v>
      </c>
      <c r="W9" s="1"/>
      <c r="X9" s="1"/>
      <c r="Y9" s="1"/>
    </row>
    <row r="10" spans="1:25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/>
      <c r="X10" s="1"/>
      <c r="Y10" s="1"/>
    </row>
    <row r="11" spans="1:25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/>
      <c r="X11" s="1"/>
      <c r="Y11" s="1"/>
    </row>
    <row r="12" spans="1:25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/>
      <c r="X12" s="1"/>
      <c r="Y12" s="1"/>
    </row>
    <row r="13" spans="1:25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/>
      <c r="X13" s="1"/>
      <c r="Y13" s="1"/>
    </row>
    <row r="14" spans="1:25" x14ac:dyDescent="0.25">
      <c r="A14" s="1" t="s">
        <v>14</v>
      </c>
      <c r="B14" s="1">
        <f t="shared" ref="B14:F14" si="0">0.265*SQRT(B5)</f>
        <v>1.6760071598892412</v>
      </c>
      <c r="C14" s="1">
        <f t="shared" si="0"/>
        <v>1.6760071598892412</v>
      </c>
      <c r="D14" s="1">
        <f t="shared" si="0"/>
        <v>1.6760071598892412</v>
      </c>
      <c r="E14" s="1">
        <f t="shared" si="0"/>
        <v>1.6760071598892412</v>
      </c>
      <c r="F14" s="1">
        <f t="shared" si="0"/>
        <v>1.6760071598892412</v>
      </c>
      <c r="G14" s="1">
        <f t="shared" ref="G14:V14" si="1">0.265*SQRT(G5)</f>
        <v>1.6760071598892412</v>
      </c>
      <c r="H14" s="1">
        <f t="shared" si="1"/>
        <v>1.6760071598892412</v>
      </c>
      <c r="I14" s="1">
        <f t="shared" si="1"/>
        <v>1.6760071598892412</v>
      </c>
      <c r="J14" s="1">
        <f t="shared" si="1"/>
        <v>1.6760071598892412</v>
      </c>
      <c r="K14" s="1">
        <f t="shared" si="1"/>
        <v>1.6760071598892412</v>
      </c>
      <c r="L14" s="1">
        <f t="shared" si="1"/>
        <v>1.6760071598892412</v>
      </c>
      <c r="M14" s="1">
        <f t="shared" si="1"/>
        <v>1.6760071598892412</v>
      </c>
      <c r="N14" s="1">
        <f t="shared" si="1"/>
        <v>1.6760071598892412</v>
      </c>
      <c r="O14" s="1">
        <f t="shared" si="1"/>
        <v>1.6760071598892412</v>
      </c>
      <c r="P14" s="1">
        <f t="shared" si="1"/>
        <v>1.6760071598892412</v>
      </c>
      <c r="Q14" s="1">
        <f t="shared" si="1"/>
        <v>1.6760071598892412</v>
      </c>
      <c r="R14" s="1">
        <f t="shared" si="1"/>
        <v>1.6760071598892412</v>
      </c>
      <c r="S14" s="1">
        <f t="shared" si="1"/>
        <v>1.6760071598892412</v>
      </c>
      <c r="T14" s="1">
        <f t="shared" si="1"/>
        <v>1.6760071598892412</v>
      </c>
      <c r="U14" s="1">
        <f t="shared" si="1"/>
        <v>1.6760071598892412</v>
      </c>
      <c r="V14" s="1">
        <f t="shared" si="1"/>
        <v>1.6760071598892412</v>
      </c>
      <c r="W14" s="1"/>
      <c r="X14" s="1"/>
      <c r="Y14" s="1"/>
    </row>
    <row r="15" spans="1:25" x14ac:dyDescent="0.25">
      <c r="A15" s="1" t="s">
        <v>15</v>
      </c>
      <c r="B15" s="1">
        <f t="shared" ref="B15:F15" si="2">B4/(((B13)^2)*(B14^(4/3)))</f>
        <v>4.1004301530399125</v>
      </c>
      <c r="C15" s="1">
        <f t="shared" si="2"/>
        <v>4.1004301530399125</v>
      </c>
      <c r="D15" s="1">
        <f t="shared" si="2"/>
        <v>4.1004301530399125</v>
      </c>
      <c r="E15" s="1">
        <f t="shared" si="2"/>
        <v>4.1004301530399125</v>
      </c>
      <c r="F15" s="1">
        <f t="shared" si="2"/>
        <v>4.1004301530399125</v>
      </c>
      <c r="G15" s="1">
        <f t="shared" ref="G15:V15" si="3">G4/(((G13)^2)*(G14^(4/3)))</f>
        <v>4.1004301530399125</v>
      </c>
      <c r="H15" s="1">
        <f t="shared" si="3"/>
        <v>4.1004301530399125</v>
      </c>
      <c r="I15" s="1">
        <f t="shared" si="3"/>
        <v>4.1004301530399125</v>
      </c>
      <c r="J15" s="1">
        <f t="shared" si="3"/>
        <v>4.1004301530399125</v>
      </c>
      <c r="K15" s="1">
        <f t="shared" si="3"/>
        <v>4.1004301530399125</v>
      </c>
      <c r="L15" s="1">
        <f t="shared" si="3"/>
        <v>4.1004301530399125</v>
      </c>
      <c r="M15" s="1">
        <f t="shared" si="3"/>
        <v>4.1004301530399125</v>
      </c>
      <c r="N15" s="1">
        <f t="shared" si="3"/>
        <v>4.1004301530399125</v>
      </c>
      <c r="O15" s="1">
        <f t="shared" si="3"/>
        <v>4.1004301530399125</v>
      </c>
      <c r="P15" s="1">
        <f t="shared" si="3"/>
        <v>4.1004301530399125</v>
      </c>
      <c r="Q15" s="1">
        <f t="shared" si="3"/>
        <v>4.1004301530399125</v>
      </c>
      <c r="R15" s="1">
        <f t="shared" si="3"/>
        <v>4.1004301530399125</v>
      </c>
      <c r="S15" s="1">
        <f t="shared" si="3"/>
        <v>4.1004301530399125</v>
      </c>
      <c r="T15" s="1">
        <f t="shared" si="3"/>
        <v>4.1004301530399125</v>
      </c>
      <c r="U15" s="1">
        <f t="shared" si="3"/>
        <v>4.1004301530399125</v>
      </c>
      <c r="V15" s="1">
        <f t="shared" si="3"/>
        <v>4.1004301530399125</v>
      </c>
      <c r="W15" s="1"/>
      <c r="X15" s="1"/>
      <c r="Y15" s="1"/>
    </row>
    <row r="16" spans="1:25" x14ac:dyDescent="0.25">
      <c r="A16" s="1" t="s">
        <v>5</v>
      </c>
      <c r="B16" s="1">
        <f t="shared" ref="B16:F16" si="4">B9/B5</f>
        <v>1.25</v>
      </c>
      <c r="C16" s="1">
        <f t="shared" si="4"/>
        <v>1.25</v>
      </c>
      <c r="D16" s="1">
        <f t="shared" si="4"/>
        <v>1.25</v>
      </c>
      <c r="E16" s="1">
        <f t="shared" si="4"/>
        <v>1.25</v>
      </c>
      <c r="F16" s="1">
        <f t="shared" si="4"/>
        <v>1.25</v>
      </c>
      <c r="G16" s="1">
        <f t="shared" ref="G16:V16" si="5">G9/G5</f>
        <v>1.25</v>
      </c>
      <c r="H16" s="1">
        <f t="shared" si="5"/>
        <v>1.25</v>
      </c>
      <c r="I16" s="1">
        <f t="shared" si="5"/>
        <v>1.25</v>
      </c>
      <c r="J16" s="1">
        <f t="shared" si="5"/>
        <v>1.25</v>
      </c>
      <c r="K16" s="1">
        <f t="shared" si="5"/>
        <v>1.25</v>
      </c>
      <c r="L16" s="1">
        <f t="shared" si="5"/>
        <v>1.25</v>
      </c>
      <c r="M16" s="1">
        <f t="shared" si="5"/>
        <v>1.25</v>
      </c>
      <c r="N16" s="1">
        <f t="shared" si="5"/>
        <v>1.25</v>
      </c>
      <c r="O16" s="1">
        <f t="shared" si="5"/>
        <v>1.25</v>
      </c>
      <c r="P16" s="1">
        <f t="shared" si="5"/>
        <v>1.25</v>
      </c>
      <c r="Q16" s="1">
        <f t="shared" si="5"/>
        <v>1.25</v>
      </c>
      <c r="R16" s="1">
        <f t="shared" si="5"/>
        <v>1.25</v>
      </c>
      <c r="S16" s="1">
        <f t="shared" si="5"/>
        <v>1.25</v>
      </c>
      <c r="T16" s="1">
        <f t="shared" si="5"/>
        <v>1.25</v>
      </c>
      <c r="U16" s="1">
        <f t="shared" si="5"/>
        <v>1.25</v>
      </c>
      <c r="V16" s="1">
        <f t="shared" si="5"/>
        <v>1.25</v>
      </c>
      <c r="W16" s="1"/>
      <c r="X16" s="1"/>
      <c r="Y16" s="1"/>
    </row>
    <row r="17" spans="1:25" x14ac:dyDescent="0.25">
      <c r="A17" s="1" t="s">
        <v>16</v>
      </c>
      <c r="B17" s="1">
        <f t="shared" ref="B17:F17" si="6">B16^2</f>
        <v>1.5625</v>
      </c>
      <c r="C17" s="1">
        <f t="shared" si="6"/>
        <v>1.5625</v>
      </c>
      <c r="D17" s="1">
        <f t="shared" si="6"/>
        <v>1.5625</v>
      </c>
      <c r="E17" s="1">
        <f t="shared" si="6"/>
        <v>1.5625</v>
      </c>
      <c r="F17" s="1">
        <f t="shared" si="6"/>
        <v>1.5625</v>
      </c>
      <c r="G17" s="1">
        <f>G16^2</f>
        <v>1.5625</v>
      </c>
      <c r="H17" s="1">
        <f t="shared" ref="H17:V17" si="7">H16^2</f>
        <v>1.5625</v>
      </c>
      <c r="I17" s="1">
        <f t="shared" si="7"/>
        <v>1.5625</v>
      </c>
      <c r="J17" s="1">
        <f t="shared" si="7"/>
        <v>1.5625</v>
      </c>
      <c r="K17" s="1">
        <f t="shared" si="7"/>
        <v>1.5625</v>
      </c>
      <c r="L17" s="1">
        <f t="shared" si="7"/>
        <v>1.5625</v>
      </c>
      <c r="M17" s="1">
        <f t="shared" si="7"/>
        <v>1.5625</v>
      </c>
      <c r="N17" s="1">
        <f t="shared" si="7"/>
        <v>1.5625</v>
      </c>
      <c r="O17" s="1">
        <f t="shared" si="7"/>
        <v>1.5625</v>
      </c>
      <c r="P17" s="1">
        <f t="shared" si="7"/>
        <v>1.5625</v>
      </c>
      <c r="Q17" s="1">
        <f t="shared" si="7"/>
        <v>1.5625</v>
      </c>
      <c r="R17" s="1">
        <f t="shared" si="7"/>
        <v>1.5625</v>
      </c>
      <c r="S17" s="1">
        <f t="shared" si="7"/>
        <v>1.5625</v>
      </c>
      <c r="T17" s="1">
        <f t="shared" si="7"/>
        <v>1.5625</v>
      </c>
      <c r="U17" s="1">
        <f t="shared" si="7"/>
        <v>1.5625</v>
      </c>
      <c r="V17" s="1">
        <f t="shared" si="7"/>
        <v>1.5625</v>
      </c>
      <c r="W17" s="1"/>
      <c r="X17" s="1"/>
      <c r="Y17" s="1"/>
    </row>
    <row r="18" spans="1:25" x14ac:dyDescent="0.25">
      <c r="A18" s="1" t="s">
        <v>6</v>
      </c>
      <c r="B18" s="1">
        <f t="shared" ref="B18:F18" si="8">B15*B17</f>
        <v>6.4069221141248631</v>
      </c>
      <c r="C18" s="1">
        <f t="shared" si="8"/>
        <v>6.4069221141248631</v>
      </c>
      <c r="D18" s="1">
        <f t="shared" si="8"/>
        <v>6.4069221141248631</v>
      </c>
      <c r="E18" s="1">
        <f t="shared" si="8"/>
        <v>6.4069221141248631</v>
      </c>
      <c r="F18" s="1">
        <f t="shared" si="8"/>
        <v>6.4069221141248631</v>
      </c>
      <c r="G18" s="1">
        <f t="shared" ref="G18:V18" si="9">G15*G17</f>
        <v>6.4069221141248631</v>
      </c>
      <c r="H18" s="1">
        <f t="shared" si="9"/>
        <v>6.4069221141248631</v>
      </c>
      <c r="I18" s="1">
        <f t="shared" si="9"/>
        <v>6.4069221141248631</v>
      </c>
      <c r="J18" s="1">
        <f t="shared" si="9"/>
        <v>6.4069221141248631</v>
      </c>
      <c r="K18" s="1">
        <f t="shared" si="9"/>
        <v>6.4069221141248631</v>
      </c>
      <c r="L18" s="1">
        <f t="shared" si="9"/>
        <v>6.4069221141248631</v>
      </c>
      <c r="M18" s="1">
        <f t="shared" si="9"/>
        <v>6.4069221141248631</v>
      </c>
      <c r="N18" s="1">
        <f t="shared" si="9"/>
        <v>6.4069221141248631</v>
      </c>
      <c r="O18" s="1">
        <f t="shared" si="9"/>
        <v>6.4069221141248631</v>
      </c>
      <c r="P18" s="1">
        <f t="shared" si="9"/>
        <v>6.4069221141248631</v>
      </c>
      <c r="Q18" s="1">
        <f t="shared" si="9"/>
        <v>6.4069221141248631</v>
      </c>
      <c r="R18" s="1">
        <f t="shared" si="9"/>
        <v>6.4069221141248631</v>
      </c>
      <c r="S18" s="1">
        <f t="shared" si="9"/>
        <v>6.4069221141248631</v>
      </c>
      <c r="T18" s="1">
        <f t="shared" si="9"/>
        <v>6.4069221141248631</v>
      </c>
      <c r="U18" s="1">
        <f t="shared" si="9"/>
        <v>6.4069221141248631</v>
      </c>
      <c r="V18" s="1">
        <f t="shared" si="9"/>
        <v>6.4069221141248631</v>
      </c>
      <c r="W18" s="1"/>
      <c r="X18" s="1"/>
      <c r="Y18" s="1"/>
    </row>
    <row r="19" spans="1:25" x14ac:dyDescent="0.25">
      <c r="A19" s="1" t="s">
        <v>7</v>
      </c>
      <c r="B19" s="1">
        <f t="shared" ref="B19:F19" si="10">B9</f>
        <v>50</v>
      </c>
      <c r="C19" s="1">
        <f t="shared" si="10"/>
        <v>50</v>
      </c>
      <c r="D19" s="1">
        <f t="shared" si="10"/>
        <v>50</v>
      </c>
      <c r="E19" s="1">
        <f t="shared" si="10"/>
        <v>50</v>
      </c>
      <c r="F19" s="1">
        <f t="shared" si="10"/>
        <v>50</v>
      </c>
      <c r="G19" s="1">
        <f t="shared" ref="G19:V19" si="11">G9</f>
        <v>50</v>
      </c>
      <c r="H19" s="1">
        <f t="shared" si="11"/>
        <v>50</v>
      </c>
      <c r="I19" s="1">
        <f t="shared" si="11"/>
        <v>50</v>
      </c>
      <c r="J19" s="1">
        <f t="shared" si="11"/>
        <v>50</v>
      </c>
      <c r="K19" s="1">
        <f t="shared" si="11"/>
        <v>50</v>
      </c>
      <c r="L19" s="1">
        <f t="shared" si="11"/>
        <v>50</v>
      </c>
      <c r="M19" s="1">
        <f t="shared" si="11"/>
        <v>50</v>
      </c>
      <c r="N19" s="1">
        <f t="shared" si="11"/>
        <v>50</v>
      </c>
      <c r="O19" s="1">
        <f t="shared" si="11"/>
        <v>50</v>
      </c>
      <c r="P19" s="1">
        <f t="shared" si="11"/>
        <v>50</v>
      </c>
      <c r="Q19" s="1">
        <f t="shared" si="11"/>
        <v>50</v>
      </c>
      <c r="R19" s="1">
        <f t="shared" si="11"/>
        <v>50</v>
      </c>
      <c r="S19" s="1">
        <f t="shared" si="11"/>
        <v>50</v>
      </c>
      <c r="T19" s="1">
        <f t="shared" si="11"/>
        <v>50</v>
      </c>
      <c r="U19" s="1">
        <f t="shared" si="11"/>
        <v>50</v>
      </c>
      <c r="V19" s="1">
        <f t="shared" si="11"/>
        <v>50</v>
      </c>
      <c r="W19" s="1"/>
      <c r="X19" s="1"/>
      <c r="Y19" s="1"/>
    </row>
    <row r="20" spans="1:25" x14ac:dyDescent="0.25">
      <c r="A20" s="1" t="s">
        <v>8</v>
      </c>
      <c r="B20" s="1">
        <v>94.7</v>
      </c>
      <c r="C20" s="1">
        <v>94.7</v>
      </c>
      <c r="D20" s="1">
        <v>94.7</v>
      </c>
      <c r="E20" s="1">
        <v>94.7</v>
      </c>
      <c r="F20" s="1">
        <v>94.7</v>
      </c>
      <c r="G20" s="1">
        <v>94.7</v>
      </c>
      <c r="H20" s="1">
        <v>94.7</v>
      </c>
      <c r="I20" s="1">
        <v>94.7</v>
      </c>
      <c r="J20" s="1">
        <v>94.7</v>
      </c>
      <c r="K20" s="1">
        <v>94.7</v>
      </c>
      <c r="L20" s="1">
        <v>94.7</v>
      </c>
      <c r="M20" s="1">
        <v>94.7</v>
      </c>
      <c r="N20" s="1">
        <v>94.7</v>
      </c>
      <c r="O20" s="1">
        <v>94.7</v>
      </c>
      <c r="P20" s="1">
        <v>94.7</v>
      </c>
      <c r="Q20" s="1">
        <v>94.7</v>
      </c>
      <c r="R20" s="1">
        <v>94.7</v>
      </c>
      <c r="S20" s="1">
        <v>94.7</v>
      </c>
      <c r="T20" s="1">
        <v>94.7</v>
      </c>
      <c r="U20" s="1">
        <v>94.7</v>
      </c>
      <c r="V20" s="1">
        <v>94.7</v>
      </c>
      <c r="W20" s="1"/>
      <c r="X20" s="1"/>
      <c r="Y20" s="1"/>
    </row>
    <row r="21" spans="1:25" x14ac:dyDescent="0.25">
      <c r="A21" s="1" t="s">
        <v>9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/>
      <c r="X21" s="1"/>
      <c r="Y21" s="1"/>
    </row>
    <row r="22" spans="1:25" x14ac:dyDescent="0.25">
      <c r="A22" s="1" t="s">
        <v>10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/>
      <c r="X22" s="1"/>
      <c r="Y22" s="1"/>
    </row>
    <row r="23" spans="1:25" x14ac:dyDescent="0.25">
      <c r="A23" s="1" t="s">
        <v>17</v>
      </c>
      <c r="B23" s="1">
        <f t="shared" ref="B23:F23" si="12">B5*B4</f>
        <v>400000</v>
      </c>
      <c r="C23" s="1">
        <f t="shared" si="12"/>
        <v>400000</v>
      </c>
      <c r="D23" s="1">
        <f t="shared" si="12"/>
        <v>400000</v>
      </c>
      <c r="E23" s="1">
        <f t="shared" si="12"/>
        <v>400000</v>
      </c>
      <c r="F23" s="1">
        <f t="shared" si="12"/>
        <v>400000</v>
      </c>
      <c r="G23" s="1">
        <f t="shared" ref="G23:V23" si="13">G5*G4</f>
        <v>400000</v>
      </c>
      <c r="H23" s="1">
        <f t="shared" si="13"/>
        <v>400000</v>
      </c>
      <c r="I23" s="1">
        <f t="shared" si="13"/>
        <v>400000</v>
      </c>
      <c r="J23" s="1">
        <f t="shared" si="13"/>
        <v>400000</v>
      </c>
      <c r="K23" s="1">
        <f t="shared" si="13"/>
        <v>400000</v>
      </c>
      <c r="L23" s="1">
        <f t="shared" si="13"/>
        <v>400000</v>
      </c>
      <c r="M23" s="1">
        <f t="shared" si="13"/>
        <v>400000</v>
      </c>
      <c r="N23" s="1">
        <f t="shared" si="13"/>
        <v>400000</v>
      </c>
      <c r="O23" s="1">
        <f t="shared" si="13"/>
        <v>400000</v>
      </c>
      <c r="P23" s="1">
        <f t="shared" si="13"/>
        <v>400000</v>
      </c>
      <c r="Q23" s="1">
        <f t="shared" si="13"/>
        <v>400000</v>
      </c>
      <c r="R23" s="1">
        <f t="shared" si="13"/>
        <v>400000</v>
      </c>
      <c r="S23" s="1">
        <f t="shared" si="13"/>
        <v>400000</v>
      </c>
      <c r="T23" s="1">
        <f t="shared" si="13"/>
        <v>400000</v>
      </c>
      <c r="U23" s="1">
        <f t="shared" si="13"/>
        <v>400000</v>
      </c>
      <c r="V23" s="1">
        <f t="shared" si="13"/>
        <v>400000</v>
      </c>
      <c r="W23" s="1"/>
      <c r="X23" s="1"/>
      <c r="Y23" s="1"/>
    </row>
    <row r="24" spans="1:25" x14ac:dyDescent="0.25">
      <c r="A24" s="1" t="s">
        <v>18</v>
      </c>
      <c r="B24" s="1">
        <f t="shared" ref="B24:F24" si="14">B18/B17</f>
        <v>4.1004301530399125</v>
      </c>
      <c r="C24" s="1">
        <f t="shared" si="14"/>
        <v>4.1004301530399125</v>
      </c>
      <c r="D24" s="1">
        <f t="shared" si="14"/>
        <v>4.1004301530399125</v>
      </c>
      <c r="E24" s="1">
        <f t="shared" si="14"/>
        <v>4.1004301530399125</v>
      </c>
      <c r="F24" s="1">
        <f t="shared" si="14"/>
        <v>4.1004301530399125</v>
      </c>
      <c r="G24" s="1">
        <f t="shared" ref="G24:V24" si="15">G18/G17</f>
        <v>4.1004301530399125</v>
      </c>
      <c r="H24" s="1">
        <f t="shared" si="15"/>
        <v>4.1004301530399125</v>
      </c>
      <c r="I24" s="1">
        <f t="shared" si="15"/>
        <v>4.1004301530399125</v>
      </c>
      <c r="J24" s="1">
        <f t="shared" si="15"/>
        <v>4.1004301530399125</v>
      </c>
      <c r="K24" s="1">
        <f t="shared" si="15"/>
        <v>4.1004301530399125</v>
      </c>
      <c r="L24" s="1">
        <f t="shared" si="15"/>
        <v>4.1004301530399125</v>
      </c>
      <c r="M24" s="1">
        <f t="shared" si="15"/>
        <v>4.1004301530399125</v>
      </c>
      <c r="N24" s="1">
        <f t="shared" si="15"/>
        <v>4.1004301530399125</v>
      </c>
      <c r="O24" s="1">
        <f t="shared" si="15"/>
        <v>4.1004301530399125</v>
      </c>
      <c r="P24" s="1">
        <f t="shared" si="15"/>
        <v>4.1004301530399125</v>
      </c>
      <c r="Q24" s="1">
        <f t="shared" si="15"/>
        <v>4.1004301530399125</v>
      </c>
      <c r="R24" s="1">
        <f t="shared" si="15"/>
        <v>4.1004301530399125</v>
      </c>
      <c r="S24" s="1">
        <f t="shared" si="15"/>
        <v>4.1004301530399125</v>
      </c>
      <c r="T24" s="1">
        <f t="shared" si="15"/>
        <v>4.1004301530399125</v>
      </c>
      <c r="U24" s="1">
        <f t="shared" si="15"/>
        <v>4.1004301530399125</v>
      </c>
      <c r="V24" s="1">
        <f t="shared" si="15"/>
        <v>4.1004301530399125</v>
      </c>
      <c r="W24" s="1"/>
      <c r="X24" s="1"/>
      <c r="Y24" s="1"/>
    </row>
    <row r="25" spans="1:25" x14ac:dyDescent="0.25">
      <c r="A25" s="1" t="s">
        <v>19</v>
      </c>
      <c r="B25" s="1">
        <f t="shared" ref="B25:F25" si="16">B8-B18</f>
        <v>393.59307788587512</v>
      </c>
      <c r="C25" s="1">
        <f t="shared" si="16"/>
        <v>393.59307788587512</v>
      </c>
      <c r="D25" s="1">
        <f t="shared" si="16"/>
        <v>393.59307788587512</v>
      </c>
      <c r="E25" s="1">
        <f t="shared" si="16"/>
        <v>393.59307788587512</v>
      </c>
      <c r="F25" s="1">
        <f t="shared" si="16"/>
        <v>393.59307788587512</v>
      </c>
      <c r="G25" s="1">
        <f t="shared" ref="G25:V25" si="17">G8-G18</f>
        <v>393.59307788587512</v>
      </c>
      <c r="H25" s="1">
        <f t="shared" si="17"/>
        <v>393.59307788587512</v>
      </c>
      <c r="I25" s="1">
        <f t="shared" si="17"/>
        <v>393.59307788587512</v>
      </c>
      <c r="J25" s="1">
        <f t="shared" si="17"/>
        <v>393.59307788587512</v>
      </c>
      <c r="K25" s="1">
        <f t="shared" si="17"/>
        <v>393.59307788587512</v>
      </c>
      <c r="L25" s="1">
        <f t="shared" si="17"/>
        <v>393.59307788587512</v>
      </c>
      <c r="M25" s="1">
        <f t="shared" si="17"/>
        <v>393.59307788587512</v>
      </c>
      <c r="N25" s="1">
        <f t="shared" si="17"/>
        <v>393.59307788587512</v>
      </c>
      <c r="O25" s="1">
        <f t="shared" si="17"/>
        <v>393.59307788587512</v>
      </c>
      <c r="P25" s="1">
        <f t="shared" si="17"/>
        <v>393.59307788587512</v>
      </c>
      <c r="Q25" s="1">
        <f t="shared" si="17"/>
        <v>393.59307788587512</v>
      </c>
      <c r="R25" s="1">
        <f t="shared" si="17"/>
        <v>393.59307788587512</v>
      </c>
      <c r="S25" s="1">
        <f t="shared" si="17"/>
        <v>393.59307788587512</v>
      </c>
      <c r="T25" s="1">
        <f t="shared" si="17"/>
        <v>393.59307788587512</v>
      </c>
      <c r="U25" s="1">
        <f t="shared" si="17"/>
        <v>393.59307788587512</v>
      </c>
      <c r="V25" s="1">
        <f t="shared" si="17"/>
        <v>393.59307788587512</v>
      </c>
      <c r="W25" s="1"/>
      <c r="X25" s="1"/>
      <c r="Y25" s="1"/>
    </row>
    <row r="26" spans="1:25" x14ac:dyDescent="0.25">
      <c r="A26" s="1" t="s">
        <v>20</v>
      </c>
      <c r="B26" s="1">
        <f t="shared" ref="B26:F26" si="18">1+((B19/B20)*(B22/B21))</f>
        <v>1</v>
      </c>
      <c r="C26" s="1">
        <f t="shared" si="18"/>
        <v>1</v>
      </c>
      <c r="D26" s="1">
        <f t="shared" si="18"/>
        <v>1</v>
      </c>
      <c r="E26" s="1">
        <f t="shared" si="18"/>
        <v>1</v>
      </c>
      <c r="F26" s="1">
        <f t="shared" si="18"/>
        <v>1</v>
      </c>
      <c r="G26" s="1">
        <f>1+((G19/G20)*(G22/G21))</f>
        <v>1</v>
      </c>
      <c r="H26" s="1">
        <f t="shared" ref="H26:V26" si="19">1+((H19/H20)*(H22/H21))</f>
        <v>1</v>
      </c>
      <c r="I26" s="1">
        <f t="shared" si="19"/>
        <v>1</v>
      </c>
      <c r="J26" s="1">
        <f t="shared" si="19"/>
        <v>1</v>
      </c>
      <c r="K26" s="1">
        <f t="shared" si="19"/>
        <v>1</v>
      </c>
      <c r="L26" s="1">
        <f t="shared" si="19"/>
        <v>1</v>
      </c>
      <c r="M26" s="1">
        <f t="shared" si="19"/>
        <v>1</v>
      </c>
      <c r="N26" s="1">
        <f t="shared" si="19"/>
        <v>1</v>
      </c>
      <c r="O26" s="1">
        <f t="shared" si="19"/>
        <v>1</v>
      </c>
      <c r="P26" s="1">
        <f t="shared" si="19"/>
        <v>1</v>
      </c>
      <c r="Q26" s="1">
        <f t="shared" si="19"/>
        <v>1</v>
      </c>
      <c r="R26" s="1">
        <f t="shared" si="19"/>
        <v>1</v>
      </c>
      <c r="S26" s="1">
        <f t="shared" si="19"/>
        <v>1</v>
      </c>
      <c r="T26" s="1">
        <f t="shared" si="19"/>
        <v>1</v>
      </c>
      <c r="U26" s="1">
        <f t="shared" si="19"/>
        <v>1</v>
      </c>
      <c r="V26" s="1">
        <f t="shared" si="19"/>
        <v>1</v>
      </c>
      <c r="W26" s="1"/>
      <c r="X26" s="1"/>
      <c r="Y26" s="1"/>
    </row>
    <row r="27" spans="1:25" x14ac:dyDescent="0.25">
      <c r="A27" s="1" t="s">
        <v>21</v>
      </c>
      <c r="B27" s="1">
        <f t="shared" ref="B27:F27" si="20">2*B17/B10</f>
        <v>0.15927624872578999</v>
      </c>
      <c r="C27" s="1">
        <f t="shared" si="20"/>
        <v>0.15927624872578999</v>
      </c>
      <c r="D27" s="1">
        <f t="shared" si="20"/>
        <v>0.15927624872578999</v>
      </c>
      <c r="E27" s="1">
        <f t="shared" si="20"/>
        <v>0.15927624872578999</v>
      </c>
      <c r="F27" s="1">
        <f t="shared" si="20"/>
        <v>0.15927624872578999</v>
      </c>
      <c r="G27" s="1">
        <f t="shared" ref="G27:V27" si="21">2*G17/G10</f>
        <v>0.15927624872578999</v>
      </c>
      <c r="H27" s="1">
        <f t="shared" si="21"/>
        <v>0.15927624872578999</v>
      </c>
      <c r="I27" s="1">
        <f t="shared" si="21"/>
        <v>0.15927624872578999</v>
      </c>
      <c r="J27" s="1">
        <f t="shared" si="21"/>
        <v>0.15927624872578999</v>
      </c>
      <c r="K27" s="1">
        <f t="shared" si="21"/>
        <v>0.15927624872578999</v>
      </c>
      <c r="L27" s="1">
        <f t="shared" si="21"/>
        <v>0.15927624872578999</v>
      </c>
      <c r="M27" s="1">
        <f t="shared" si="21"/>
        <v>0.15927624872578999</v>
      </c>
      <c r="N27" s="1">
        <f t="shared" si="21"/>
        <v>0.15927624872578999</v>
      </c>
      <c r="O27" s="1">
        <f t="shared" si="21"/>
        <v>0.15927624872578999</v>
      </c>
      <c r="P27" s="1">
        <f t="shared" si="21"/>
        <v>0.15927624872578999</v>
      </c>
      <c r="Q27" s="1">
        <f t="shared" si="21"/>
        <v>0.15927624872578999</v>
      </c>
      <c r="R27" s="1">
        <f t="shared" si="21"/>
        <v>0.15927624872578999</v>
      </c>
      <c r="S27" s="1">
        <f t="shared" si="21"/>
        <v>0.15927624872578999</v>
      </c>
      <c r="T27" s="1">
        <f t="shared" si="21"/>
        <v>0.15927624872578999</v>
      </c>
      <c r="U27" s="1">
        <f t="shared" si="21"/>
        <v>0.15927624872578999</v>
      </c>
      <c r="V27" s="1">
        <f t="shared" si="21"/>
        <v>0.15927624872578999</v>
      </c>
      <c r="W27" s="1"/>
      <c r="X27" s="1"/>
      <c r="Y27" s="1"/>
    </row>
    <row r="28" spans="1:25" s="11" customFormat="1" x14ac:dyDescent="0.25">
      <c r="A28" s="10" t="s">
        <v>93</v>
      </c>
      <c r="B28" s="10">
        <f t="shared" ref="B28:F28" si="22">B23/(B27+(B10*(B24+(1/B10)))*(B25+0.5*B27)*B26)</f>
        <v>12.474670549899876</v>
      </c>
      <c r="C28" s="10">
        <f t="shared" si="22"/>
        <v>12.474670549899876</v>
      </c>
      <c r="D28" s="10">
        <f t="shared" si="22"/>
        <v>12.474670549899876</v>
      </c>
      <c r="E28" s="10">
        <f t="shared" si="22"/>
        <v>12.474670549899876</v>
      </c>
      <c r="F28" s="10">
        <f t="shared" si="22"/>
        <v>12.474670549899876</v>
      </c>
      <c r="G28" s="10">
        <f t="shared" ref="G28:V28" si="23">G23/(G27+(G10*(G24+(1/G10)))*(G25+0.5*G27)*G26)</f>
        <v>12.474670549899876</v>
      </c>
      <c r="H28" s="10">
        <f t="shared" si="23"/>
        <v>12.474670549899876</v>
      </c>
      <c r="I28" s="10">
        <f t="shared" si="23"/>
        <v>12.474670549899876</v>
      </c>
      <c r="J28" s="10">
        <f t="shared" si="23"/>
        <v>12.474670549899876</v>
      </c>
      <c r="K28" s="10">
        <f t="shared" si="23"/>
        <v>12.474670549899876</v>
      </c>
      <c r="L28" s="10">
        <f t="shared" si="23"/>
        <v>12.474670549899876</v>
      </c>
      <c r="M28" s="10">
        <f t="shared" si="23"/>
        <v>12.474670549899876</v>
      </c>
      <c r="N28" s="10">
        <f t="shared" si="23"/>
        <v>12.474670549899876</v>
      </c>
      <c r="O28" s="10">
        <f t="shared" si="23"/>
        <v>12.474670549899876</v>
      </c>
      <c r="P28" s="10">
        <f t="shared" si="23"/>
        <v>12.474670549899876</v>
      </c>
      <c r="Q28" s="10">
        <f t="shared" si="23"/>
        <v>12.474670549899876</v>
      </c>
      <c r="R28" s="10">
        <f t="shared" si="23"/>
        <v>12.474670549899876</v>
      </c>
      <c r="S28" s="10">
        <f t="shared" si="23"/>
        <v>12.474670549899876</v>
      </c>
      <c r="T28" s="10">
        <f t="shared" si="23"/>
        <v>12.474670549899876</v>
      </c>
      <c r="U28" s="10">
        <f t="shared" si="23"/>
        <v>12.474670549899876</v>
      </c>
      <c r="V28" s="10">
        <f t="shared" si="23"/>
        <v>12.474670549899876</v>
      </c>
      <c r="W28" s="19">
        <f>(V28-L28)/L28</f>
        <v>0</v>
      </c>
      <c r="X28" s="19">
        <f>(B28-L28)/L28</f>
        <v>0</v>
      </c>
      <c r="Y28" s="10"/>
    </row>
    <row r="29" spans="1:25" s="11" customFormat="1" x14ac:dyDescent="0.25">
      <c r="A29" s="10" t="s">
        <v>96</v>
      </c>
      <c r="B29" s="10">
        <f t="shared" ref="B29:F29" si="24">B23/(B10*B24*B25)</f>
        <v>12.632349065706981</v>
      </c>
      <c r="C29" s="10">
        <f t="shared" si="24"/>
        <v>12.632349065706981</v>
      </c>
      <c r="D29" s="10">
        <f t="shared" si="24"/>
        <v>12.632349065706981</v>
      </c>
      <c r="E29" s="10">
        <f t="shared" si="24"/>
        <v>12.632349065706981</v>
      </c>
      <c r="F29" s="10">
        <f t="shared" si="24"/>
        <v>12.632349065706981</v>
      </c>
      <c r="G29" s="10">
        <f t="shared" ref="G29:V29" si="25">G23/(G10*G24*G25)</f>
        <v>12.632349065706981</v>
      </c>
      <c r="H29" s="10">
        <f t="shared" si="25"/>
        <v>12.632349065706981</v>
      </c>
      <c r="I29" s="10">
        <f t="shared" si="25"/>
        <v>12.632349065706981</v>
      </c>
      <c r="J29" s="10">
        <f t="shared" si="25"/>
        <v>12.632349065706981</v>
      </c>
      <c r="K29" s="10">
        <f t="shared" si="25"/>
        <v>12.632349065706981</v>
      </c>
      <c r="L29" s="10">
        <f t="shared" si="25"/>
        <v>12.632349065706981</v>
      </c>
      <c r="M29" s="10">
        <f t="shared" si="25"/>
        <v>12.632349065706981</v>
      </c>
      <c r="N29" s="10">
        <f t="shared" si="25"/>
        <v>12.632349065706981</v>
      </c>
      <c r="O29" s="10">
        <f t="shared" si="25"/>
        <v>12.632349065706981</v>
      </c>
      <c r="P29" s="10">
        <f t="shared" si="25"/>
        <v>12.632349065706981</v>
      </c>
      <c r="Q29" s="10">
        <f t="shared" si="25"/>
        <v>12.632349065706981</v>
      </c>
      <c r="R29" s="10">
        <f t="shared" si="25"/>
        <v>12.632349065706981</v>
      </c>
      <c r="S29" s="10">
        <f t="shared" si="25"/>
        <v>12.632349065706981</v>
      </c>
      <c r="T29" s="10">
        <f t="shared" si="25"/>
        <v>12.632349065706981</v>
      </c>
      <c r="U29" s="10">
        <f t="shared" si="25"/>
        <v>12.632349065706981</v>
      </c>
      <c r="V29" s="10">
        <f t="shared" si="25"/>
        <v>12.632349065706981</v>
      </c>
      <c r="W29" s="19">
        <f>(V29-L29)/L29</f>
        <v>0</v>
      </c>
      <c r="X29" s="19">
        <f>(B29-L29)/L29</f>
        <v>0</v>
      </c>
      <c r="Y29" s="10"/>
    </row>
    <row r="30" spans="1:25" s="11" customFormat="1" x14ac:dyDescent="0.25">
      <c r="A30" s="10" t="s">
        <v>97</v>
      </c>
      <c r="B30" s="10">
        <f t="shared" ref="B30:F30" si="26">B29*1.5</f>
        <v>18.94852359856047</v>
      </c>
      <c r="C30" s="10">
        <f t="shared" si="26"/>
        <v>18.94852359856047</v>
      </c>
      <c r="D30" s="10">
        <f t="shared" si="26"/>
        <v>18.94852359856047</v>
      </c>
      <c r="E30" s="10">
        <f t="shared" si="26"/>
        <v>18.94852359856047</v>
      </c>
      <c r="F30" s="10">
        <f t="shared" si="26"/>
        <v>18.94852359856047</v>
      </c>
      <c r="G30" s="10">
        <f>G29*1.5</f>
        <v>18.94852359856047</v>
      </c>
      <c r="H30" s="10">
        <f t="shared" ref="H30:V30" si="27">H29*1.5</f>
        <v>18.94852359856047</v>
      </c>
      <c r="I30" s="10">
        <f t="shared" si="27"/>
        <v>18.94852359856047</v>
      </c>
      <c r="J30" s="10">
        <f t="shared" si="27"/>
        <v>18.94852359856047</v>
      </c>
      <c r="K30" s="10">
        <f t="shared" si="27"/>
        <v>18.94852359856047</v>
      </c>
      <c r="L30" s="10">
        <f t="shared" si="27"/>
        <v>18.94852359856047</v>
      </c>
      <c r="M30" s="10">
        <f t="shared" si="27"/>
        <v>18.94852359856047</v>
      </c>
      <c r="N30" s="10">
        <f t="shared" si="27"/>
        <v>18.94852359856047</v>
      </c>
      <c r="O30" s="10">
        <f t="shared" si="27"/>
        <v>18.94852359856047</v>
      </c>
      <c r="P30" s="10">
        <f t="shared" si="27"/>
        <v>18.94852359856047</v>
      </c>
      <c r="Q30" s="10">
        <f t="shared" si="27"/>
        <v>18.94852359856047</v>
      </c>
      <c r="R30" s="10">
        <f t="shared" si="27"/>
        <v>18.94852359856047</v>
      </c>
      <c r="S30" s="10">
        <f t="shared" si="27"/>
        <v>18.94852359856047</v>
      </c>
      <c r="T30" s="10">
        <f t="shared" si="27"/>
        <v>18.94852359856047</v>
      </c>
      <c r="U30" s="10">
        <f t="shared" si="27"/>
        <v>18.94852359856047</v>
      </c>
      <c r="V30" s="10">
        <f t="shared" si="27"/>
        <v>18.94852359856047</v>
      </c>
      <c r="W30" s="19">
        <f>(V30-L30)/L30</f>
        <v>0</v>
      </c>
      <c r="X30" s="19">
        <f>(B30-L30)/L30</f>
        <v>0</v>
      </c>
    </row>
    <row r="31" spans="1:25" x14ac:dyDescent="0.25">
      <c r="A31" s="16" t="s">
        <v>94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 s="15"/>
      <c r="X31" s="15"/>
    </row>
    <row r="32" spans="1:25" x14ac:dyDescent="0.25">
      <c r="A32" s="1" t="s">
        <v>45</v>
      </c>
      <c r="B32" s="1">
        <f t="shared" ref="B32:F32" si="28">0.265*SQRT(B7)</f>
        <v>0.8380035799446206</v>
      </c>
      <c r="C32" s="1">
        <f t="shared" si="28"/>
        <v>0.87890556944418097</v>
      </c>
      <c r="D32" s="1">
        <f t="shared" si="28"/>
        <v>0.91798692801150494</v>
      </c>
      <c r="E32" s="1">
        <f t="shared" si="28"/>
        <v>0.95547108799795721</v>
      </c>
      <c r="F32" s="1">
        <f t="shared" si="28"/>
        <v>0.9915392074950945</v>
      </c>
      <c r="G32" s="1">
        <f t="shared" ref="G32:V32" si="29">0.265*SQRT(G7)</f>
        <v>1.0263405867449655</v>
      </c>
      <c r="H32" s="1">
        <f t="shared" si="29"/>
        <v>1.06</v>
      </c>
      <c r="I32" s="1">
        <f t="shared" si="29"/>
        <v>1.0926229907886802</v>
      </c>
      <c r="J32" s="1">
        <f t="shared" si="29"/>
        <v>1.1242997820866105</v>
      </c>
      <c r="K32" s="1">
        <f t="shared" si="29"/>
        <v>1.1551082200382787</v>
      </c>
      <c r="L32" s="1">
        <f t="shared" si="29"/>
        <v>1.1851160280748887</v>
      </c>
      <c r="M32" s="1">
        <f t="shared" si="29"/>
        <v>1.2143825591632975</v>
      </c>
      <c r="N32" s="1">
        <f t="shared" si="29"/>
        <v>1.242960176353209</v>
      </c>
      <c r="O32" s="1">
        <f t="shared" si="29"/>
        <v>1.2708953536778707</v>
      </c>
      <c r="P32" s="1">
        <f t="shared" si="29"/>
        <v>1.2982295636750842</v>
      </c>
      <c r="Q32" s="1">
        <f t="shared" si="29"/>
        <v>1.3250000000000002</v>
      </c>
      <c r="R32" s="1">
        <f t="shared" si="29"/>
        <v>1.3512401711020881</v>
      </c>
      <c r="S32" s="1">
        <f t="shared" si="29"/>
        <v>1.3769803920172576</v>
      </c>
      <c r="T32" s="1">
        <f t="shared" si="29"/>
        <v>1.4022481948642331</v>
      </c>
      <c r="U32" s="1">
        <f t="shared" si="29"/>
        <v>1.4270686738906435</v>
      </c>
      <c r="V32" s="1">
        <f t="shared" si="29"/>
        <v>1.4514647773886904</v>
      </c>
      <c r="W32" s="15"/>
      <c r="X32" s="15"/>
      <c r="Y32" s="1"/>
    </row>
    <row r="33" spans="1:25" x14ac:dyDescent="0.25">
      <c r="A33" s="1" t="s">
        <v>43</v>
      </c>
      <c r="B33" s="1">
        <f t="shared" ref="B33:F33" si="30">B6/(((B31)^2)*(B32^(4/3)))</f>
        <v>7.9107717158904203E-2</v>
      </c>
      <c r="C33" s="1">
        <f t="shared" si="30"/>
        <v>7.4237566729348448E-2</v>
      </c>
      <c r="D33" s="1">
        <f t="shared" si="30"/>
        <v>7.0053744606153212E-2</v>
      </c>
      <c r="E33" s="1">
        <f t="shared" si="30"/>
        <v>6.6413538078799211E-2</v>
      </c>
      <c r="F33" s="1">
        <f t="shared" si="30"/>
        <v>6.3212091727834943E-2</v>
      </c>
      <c r="G33" s="1">
        <f t="shared" ref="G33:V33" si="31">G6/(((G31)^2)*(G32^(4/3)))</f>
        <v>6.0370487018452171E-2</v>
      </c>
      <c r="H33" s="1">
        <f t="shared" si="31"/>
        <v>5.7828092050540562E-2</v>
      </c>
      <c r="I33" s="1">
        <f t="shared" si="31"/>
        <v>5.5537488694643505E-2</v>
      </c>
      <c r="J33" s="1">
        <f t="shared" si="31"/>
        <v>5.3461012796571485E-2</v>
      </c>
      <c r="K33" s="1">
        <f t="shared" si="31"/>
        <v>5.1568336029503697E-2</v>
      </c>
      <c r="L33" s="1">
        <f t="shared" si="31"/>
        <v>4.9834739028816639E-2</v>
      </c>
      <c r="M33" s="1">
        <f t="shared" si="31"/>
        <v>4.8239854468293548E-2</v>
      </c>
      <c r="N33" s="1">
        <f t="shared" si="31"/>
        <v>4.676673650764069E-2</v>
      </c>
      <c r="O33" s="1">
        <f t="shared" si="31"/>
        <v>4.5401161274370924E-2</v>
      </c>
      <c r="P33" s="1">
        <f t="shared" si="31"/>
        <v>4.4131093726625929E-2</v>
      </c>
      <c r="Q33" s="1">
        <f t="shared" si="31"/>
        <v>4.2946276212947353E-2</v>
      </c>
      <c r="R33" s="1">
        <f t="shared" si="31"/>
        <v>4.1837907311736929E-2</v>
      </c>
      <c r="S33" s="1">
        <f t="shared" si="31"/>
        <v>4.0798388513040872E-2</v>
      </c>
      <c r="T33" s="1">
        <f t="shared" si="31"/>
        <v>3.9821122487892407E-2</v>
      </c>
      <c r="U33" s="1">
        <f t="shared" si="31"/>
        <v>3.8900351013977701E-2</v>
      </c>
      <c r="V33" s="1">
        <f t="shared" si="31"/>
        <v>3.8031023693476537E-2</v>
      </c>
      <c r="W33" s="15"/>
      <c r="X33" s="15"/>
      <c r="Y33" s="1"/>
    </row>
    <row r="34" spans="1:25" x14ac:dyDescent="0.25">
      <c r="A34" s="1" t="s">
        <v>95</v>
      </c>
      <c r="B34">
        <f t="shared" ref="B34:F34" si="32">(B9/B7)^2</f>
        <v>25</v>
      </c>
      <c r="C34">
        <f t="shared" si="32"/>
        <v>20.661157024793393</v>
      </c>
      <c r="D34">
        <f t="shared" si="32"/>
        <v>17.361111111111114</v>
      </c>
      <c r="E34">
        <f t="shared" si="32"/>
        <v>14.792899408284024</v>
      </c>
      <c r="F34">
        <f t="shared" si="32"/>
        <v>12.755102040816327</v>
      </c>
      <c r="G34">
        <f t="shared" ref="G34:V34" si="33">(G9/G7)^2</f>
        <v>11.111111111111112</v>
      </c>
      <c r="H34">
        <f t="shared" si="33"/>
        <v>9.765625</v>
      </c>
      <c r="I34">
        <f t="shared" si="33"/>
        <v>8.6505190311418705</v>
      </c>
      <c r="J34">
        <f t="shared" si="33"/>
        <v>7.716049382716049</v>
      </c>
      <c r="K34">
        <f t="shared" si="33"/>
        <v>6.9252077562326884</v>
      </c>
      <c r="L34">
        <f t="shared" si="33"/>
        <v>6.25</v>
      </c>
      <c r="M34">
        <f t="shared" si="33"/>
        <v>5.6689342403628116</v>
      </c>
      <c r="N34">
        <f t="shared" si="33"/>
        <v>5.1652892561983483</v>
      </c>
      <c r="O34">
        <f t="shared" si="33"/>
        <v>4.7258979206049148</v>
      </c>
      <c r="P34">
        <f t="shared" si="33"/>
        <v>4.3402777777777786</v>
      </c>
      <c r="Q34">
        <f t="shared" si="33"/>
        <v>4</v>
      </c>
      <c r="R34">
        <f t="shared" si="33"/>
        <v>3.6982248520710059</v>
      </c>
      <c r="S34">
        <f t="shared" si="33"/>
        <v>3.4293552812071333</v>
      </c>
      <c r="T34">
        <f t="shared" si="33"/>
        <v>3.1887755102040818</v>
      </c>
      <c r="U34">
        <f t="shared" si="33"/>
        <v>2.9726516052318663</v>
      </c>
      <c r="V34">
        <f t="shared" si="33"/>
        <v>2.7777777777777781</v>
      </c>
      <c r="W34" s="15"/>
      <c r="X34" s="15"/>
      <c r="Y34" s="1"/>
    </row>
    <row r="35" spans="1:25" s="11" customFormat="1" x14ac:dyDescent="0.25">
      <c r="A35" s="1" t="s">
        <v>44</v>
      </c>
      <c r="B35" s="1">
        <f t="shared" ref="B35:F35" si="34">B33*B34</f>
        <v>1.9776929289726051</v>
      </c>
      <c r="C35" s="1">
        <f t="shared" si="34"/>
        <v>1.533834023333646</v>
      </c>
      <c r="D35" s="1">
        <f t="shared" si="34"/>
        <v>1.2162108438568269</v>
      </c>
      <c r="E35" s="1">
        <f t="shared" si="34"/>
        <v>0.98244878814791736</v>
      </c>
      <c r="F35" s="1">
        <f t="shared" si="34"/>
        <v>0.8062766802019764</v>
      </c>
      <c r="G35" s="1">
        <f t="shared" ref="G35:V35" si="35">G33*G34</f>
        <v>0.6707831890939131</v>
      </c>
      <c r="H35" s="1">
        <f t="shared" si="35"/>
        <v>0.56472746143106023</v>
      </c>
      <c r="I35" s="1">
        <f t="shared" si="35"/>
        <v>0.48042810289484011</v>
      </c>
      <c r="J35" s="1">
        <f t="shared" si="35"/>
        <v>0.41250781478836018</v>
      </c>
      <c r="K35" s="1">
        <f t="shared" si="35"/>
        <v>0.3571214406475326</v>
      </c>
      <c r="L35" s="1">
        <f t="shared" si="35"/>
        <v>0.31146711893010398</v>
      </c>
      <c r="M35" s="1">
        <f t="shared" si="35"/>
        <v>0.27346856274542825</v>
      </c>
      <c r="N35" s="1">
        <f t="shared" si="35"/>
        <v>0.24156372163037551</v>
      </c>
      <c r="O35" s="1">
        <f t="shared" si="35"/>
        <v>0.21456125365959794</v>
      </c>
      <c r="P35" s="1">
        <f t="shared" si="35"/>
        <v>0.19154120541070285</v>
      </c>
      <c r="Q35" s="1">
        <f t="shared" si="35"/>
        <v>0.17178510485178941</v>
      </c>
      <c r="R35" s="1">
        <f t="shared" si="35"/>
        <v>0.15472598857890876</v>
      </c>
      <c r="S35" s="1">
        <f t="shared" si="35"/>
        <v>0.13991216911193716</v>
      </c>
      <c r="T35" s="1">
        <f t="shared" si="35"/>
        <v>0.12698062017822834</v>
      </c>
      <c r="U35" s="1">
        <f t="shared" si="35"/>
        <v>0.11563719088578388</v>
      </c>
      <c r="V35" s="1">
        <f t="shared" si="35"/>
        <v>0.10564173248187929</v>
      </c>
      <c r="W35" s="19"/>
      <c r="X35" s="19"/>
      <c r="Y35" s="10"/>
    </row>
    <row r="36" spans="1:25" x14ac:dyDescent="0.25">
      <c r="A36" s="1" t="s">
        <v>42</v>
      </c>
      <c r="B36" s="1">
        <f t="shared" ref="B36:F36" si="36">(1+((B6*B5)/(B4*B7)))/(1-(3*(B35/B25)))</f>
        <v>1.1777536279441299</v>
      </c>
      <c r="C36" s="15">
        <f t="shared" si="36"/>
        <v>1.1590044827531774</v>
      </c>
      <c r="D36" s="1">
        <f t="shared" si="36"/>
        <v>1.1439377076701853</v>
      </c>
      <c r="E36" s="15">
        <f t="shared" si="36"/>
        <v>1.1315503208875934</v>
      </c>
      <c r="F36" s="1">
        <f t="shared" si="36"/>
        <v>1.1211759116194571</v>
      </c>
      <c r="G36" s="15">
        <f t="shared" ref="G36:V36" si="37">(1+((G6*G5)/(G4*G7)))/(1-(3*(G35/G25)))</f>
        <v>1.1123538724629127</v>
      </c>
      <c r="H36" s="1">
        <f t="shared" si="37"/>
        <v>1.1047553097089935</v>
      </c>
      <c r="I36" s="1">
        <f t="shared" si="37"/>
        <v>1.0981388822600604</v>
      </c>
      <c r="J36" s="1">
        <f t="shared" si="37"/>
        <v>1.0923233388745064</v>
      </c>
      <c r="K36" s="1">
        <f t="shared" si="37"/>
        <v>1.0871698134971854</v>
      </c>
      <c r="L36" s="1">
        <f t="shared" si="37"/>
        <v>1.0825700526326172</v>
      </c>
      <c r="M36" s="1">
        <f t="shared" si="37"/>
        <v>1.0784383738951517</v>
      </c>
      <c r="N36" s="1">
        <f t="shared" si="37"/>
        <v>1.0747060422163925</v>
      </c>
      <c r="O36" s="1">
        <f t="shared" si="37"/>
        <v>1.0713172540963762</v>
      </c>
      <c r="P36" s="1">
        <f t="shared" si="37"/>
        <v>1.0682262164808181</v>
      </c>
      <c r="Q36" s="1">
        <f t="shared" si="37"/>
        <v>1.0653949863429042</v>
      </c>
      <c r="R36" s="1">
        <f t="shared" si="37"/>
        <v>1.0627918488211781</v>
      </c>
      <c r="S36" s="1">
        <f t="shared" si="37"/>
        <v>1.0603900830844091</v>
      </c>
      <c r="T36" s="1">
        <f t="shared" si="37"/>
        <v>1.0581670116130666</v>
      </c>
      <c r="U36" s="1">
        <f t="shared" si="37"/>
        <v>1.0561032595402482</v>
      </c>
      <c r="V36" s="1">
        <f t="shared" si="37"/>
        <v>1.0541821716683319</v>
      </c>
      <c r="W36" s="15"/>
      <c r="X36" s="15"/>
    </row>
    <row r="37" spans="1:25" x14ac:dyDescent="0.25">
      <c r="A37" s="10" t="s">
        <v>98</v>
      </c>
      <c r="B37" s="10">
        <f t="shared" ref="B37:F37" si="38">B36*B28</f>
        <v>14.692088497552373</v>
      </c>
      <c r="C37" s="10">
        <f t="shared" si="38"/>
        <v>14.458199088203001</v>
      </c>
      <c r="D37" s="10">
        <f t="shared" si="38"/>
        <v>14.270246032793235</v>
      </c>
      <c r="E37" s="10">
        <f t="shared" si="38"/>
        <v>14.115717463706217</v>
      </c>
      <c r="F37" s="10">
        <f t="shared" si="38"/>
        <v>13.986300125936388</v>
      </c>
      <c r="G37" s="10">
        <f t="shared" ref="G37:V37" si="39">G36*G28</f>
        <v>13.87624809388018</v>
      </c>
      <c r="H37" s="10">
        <f t="shared" si="39"/>
        <v>13.781458526872298</v>
      </c>
      <c r="I37" s="10">
        <f t="shared" si="39"/>
        <v>13.698920774229544</v>
      </c>
      <c r="J37" s="10">
        <f t="shared" si="39"/>
        <v>13.626373786426107</v>
      </c>
      <c r="K37" s="10">
        <f t="shared" si="39"/>
        <v>13.56208525517348</v>
      </c>
      <c r="L37" s="10">
        <f t="shared" si="39"/>
        <v>13.504704753779668</v>
      </c>
      <c r="M37" s="10">
        <f t="shared" si="39"/>
        <v>13.453163422711761</v>
      </c>
      <c r="N37" s="10">
        <f t="shared" si="39"/>
        <v>13.406603814636286</v>
      </c>
      <c r="O37" s="10">
        <f t="shared" si="39"/>
        <v>13.364329799275668</v>
      </c>
      <c r="P37" s="10">
        <f t="shared" si="39"/>
        <v>13.325770123364231</v>
      </c>
      <c r="Q37" s="10">
        <f t="shared" si="39"/>
        <v>13.290451460142808</v>
      </c>
      <c r="R37" s="10">
        <f t="shared" si="39"/>
        <v>13.257978177163192</v>
      </c>
      <c r="S37" s="10">
        <f t="shared" si="39"/>
        <v>13.228016940858961</v>
      </c>
      <c r="T37" s="10">
        <f t="shared" si="39"/>
        <v>13.200284856645082</v>
      </c>
      <c r="U37" s="10">
        <f t="shared" si="39"/>
        <v>13.17454022944</v>
      </c>
      <c r="V37" s="10">
        <f t="shared" si="39"/>
        <v>13.150575291140436</v>
      </c>
      <c r="W37" s="19">
        <f>(V37-L37)/L37</f>
        <v>-2.6222673438315573E-2</v>
      </c>
      <c r="X37" s="19">
        <f>(B37-L37)/L37</f>
        <v>8.7923709953035584E-2</v>
      </c>
    </row>
    <row r="38" spans="1:25" x14ac:dyDescent="0.25">
      <c r="A38" s="10" t="s">
        <v>88</v>
      </c>
      <c r="B38" s="13">
        <f t="shared" ref="B38:F38" si="40">B37/B30</f>
        <v>0.7753685093791971</v>
      </c>
      <c r="C38" s="13">
        <f t="shared" si="40"/>
        <v>0.76302509865736445</v>
      </c>
      <c r="D38" s="13">
        <f t="shared" si="40"/>
        <v>0.75310595881345355</v>
      </c>
      <c r="E38" s="13">
        <f t="shared" si="40"/>
        <v>0.74495078153627736</v>
      </c>
      <c r="F38" s="13">
        <f t="shared" si="40"/>
        <v>0.73812083844880327</v>
      </c>
      <c r="G38" s="13">
        <f t="shared" ref="G38:V38" si="41">G37/G30</f>
        <v>0.73231289085416484</v>
      </c>
      <c r="H38" s="13">
        <f t="shared" si="41"/>
        <v>0.72731041314054057</v>
      </c>
      <c r="I38" s="13">
        <f t="shared" si="41"/>
        <v>0.7229545195421061</v>
      </c>
      <c r="J38" s="13">
        <f t="shared" si="41"/>
        <v>0.71912588416446921</v>
      </c>
      <c r="K38" s="13">
        <f t="shared" si="41"/>
        <v>0.71573308519951384</v>
      </c>
      <c r="L38" s="13">
        <f t="shared" si="41"/>
        <v>0.71270485447244181</v>
      </c>
      <c r="M38" s="13">
        <f t="shared" si="41"/>
        <v>0.70998478339145144</v>
      </c>
      <c r="N38" s="13">
        <f t="shared" si="41"/>
        <v>0.70752762055059493</v>
      </c>
      <c r="O38" s="13">
        <f t="shared" si="41"/>
        <v>0.70529662798060755</v>
      </c>
      <c r="P38" s="13">
        <f t="shared" si="41"/>
        <v>0.70326165804161112</v>
      </c>
      <c r="Q38" s="13">
        <f t="shared" si="41"/>
        <v>0.70139773112204329</v>
      </c>
      <c r="R38" s="13">
        <f t="shared" si="41"/>
        <v>0.69968396789343568</v>
      </c>
      <c r="S38" s="13">
        <f t="shared" si="41"/>
        <v>0.69810277682340915</v>
      </c>
      <c r="T38" s="13">
        <f t="shared" si="41"/>
        <v>0.69663922827464586</v>
      </c>
      <c r="U38" s="13">
        <f t="shared" si="41"/>
        <v>0.6952805668955061</v>
      </c>
      <c r="V38" s="13">
        <f t="shared" si="41"/>
        <v>0.6940158278157087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tabSelected="1" topLeftCell="A3" workbookViewId="0">
      <selection activeCell="B13" sqref="B13"/>
    </sheetView>
  </sheetViews>
  <sheetFormatPr defaultRowHeight="15" x14ac:dyDescent="0.25"/>
  <cols>
    <col min="1" max="1" width="24.28515625" bestFit="1" customWidth="1"/>
    <col min="2" max="25" width="8.5703125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7" x14ac:dyDescent="0.25">
      <c r="A2" s="1"/>
      <c r="B2" s="1" t="s">
        <v>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AA2" s="1" t="e">
        <f>1+((#REF!/#REF!)*(#REF!/#REF!))</f>
        <v>#REF!</v>
      </c>
    </row>
    <row r="3" spans="1:2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7" x14ac:dyDescent="0.25">
      <c r="A4" s="1" t="s">
        <v>46</v>
      </c>
      <c r="B4" s="1">
        <v>10000</v>
      </c>
      <c r="C4" s="1">
        <v>10000</v>
      </c>
      <c r="D4" s="1">
        <v>10000</v>
      </c>
      <c r="E4" s="1">
        <v>10000</v>
      </c>
      <c r="F4" s="1">
        <v>10000</v>
      </c>
      <c r="G4" s="1">
        <v>10000</v>
      </c>
      <c r="H4" s="1">
        <v>10000</v>
      </c>
      <c r="I4" s="1">
        <v>10000</v>
      </c>
      <c r="J4" s="1">
        <v>10000</v>
      </c>
      <c r="K4" s="1">
        <v>10000</v>
      </c>
      <c r="L4" s="1">
        <v>10000</v>
      </c>
      <c r="M4" s="1">
        <v>10000</v>
      </c>
      <c r="N4" s="1">
        <v>10000</v>
      </c>
      <c r="O4" s="1">
        <v>10000</v>
      </c>
      <c r="P4" s="1">
        <v>10000</v>
      </c>
      <c r="Q4" s="1">
        <v>10000</v>
      </c>
      <c r="R4" s="1">
        <v>10000</v>
      </c>
      <c r="S4" s="1">
        <v>10000</v>
      </c>
      <c r="T4" s="1">
        <v>10000</v>
      </c>
      <c r="U4" s="1">
        <v>10000</v>
      </c>
      <c r="V4" s="1">
        <v>10000</v>
      </c>
      <c r="W4" s="1">
        <v>10000</v>
      </c>
      <c r="X4" s="1">
        <v>10000</v>
      </c>
      <c r="Y4" s="1">
        <v>10000</v>
      </c>
    </row>
    <row r="5" spans="1:27" x14ac:dyDescent="0.25">
      <c r="A5" s="1" t="s">
        <v>48</v>
      </c>
      <c r="B5" s="1">
        <v>40</v>
      </c>
      <c r="C5" s="1">
        <v>40</v>
      </c>
      <c r="D5" s="1">
        <v>40</v>
      </c>
      <c r="E5" s="1">
        <v>40</v>
      </c>
      <c r="F5" s="1">
        <v>40</v>
      </c>
      <c r="G5" s="1">
        <v>40</v>
      </c>
      <c r="H5" s="1">
        <v>40</v>
      </c>
      <c r="I5" s="1">
        <v>40</v>
      </c>
      <c r="J5" s="1">
        <v>40</v>
      </c>
      <c r="K5" s="1">
        <v>40</v>
      </c>
      <c r="L5" s="1">
        <v>40</v>
      </c>
      <c r="M5" s="1">
        <v>40</v>
      </c>
      <c r="N5" s="1">
        <v>40</v>
      </c>
      <c r="O5" s="1">
        <v>40</v>
      </c>
      <c r="P5" s="1">
        <v>40</v>
      </c>
      <c r="Q5" s="1">
        <v>40</v>
      </c>
      <c r="R5" s="1">
        <v>40</v>
      </c>
      <c r="S5" s="1">
        <v>40</v>
      </c>
      <c r="T5" s="1">
        <v>40</v>
      </c>
      <c r="U5" s="1">
        <v>40</v>
      </c>
      <c r="V5" s="1">
        <v>40</v>
      </c>
      <c r="W5" s="1">
        <v>40</v>
      </c>
      <c r="X5" s="1">
        <v>40</v>
      </c>
      <c r="Y5" s="1">
        <v>40</v>
      </c>
    </row>
    <row r="6" spans="1:27" x14ac:dyDescent="0.25">
      <c r="A6" s="1" t="s">
        <v>47</v>
      </c>
      <c r="B6" s="1">
        <v>400</v>
      </c>
      <c r="C6" s="1">
        <v>400</v>
      </c>
      <c r="D6" s="1">
        <v>400</v>
      </c>
      <c r="E6" s="1">
        <v>400</v>
      </c>
      <c r="F6" s="1">
        <v>400</v>
      </c>
      <c r="G6" s="1">
        <v>400</v>
      </c>
      <c r="H6" s="1">
        <v>400</v>
      </c>
      <c r="I6" s="1">
        <v>400</v>
      </c>
      <c r="J6" s="1">
        <v>400</v>
      </c>
      <c r="K6" s="1">
        <v>400</v>
      </c>
      <c r="L6" s="1">
        <v>400</v>
      </c>
      <c r="M6" s="1">
        <v>400</v>
      </c>
      <c r="N6" s="1">
        <v>400</v>
      </c>
      <c r="O6" s="1">
        <v>400</v>
      </c>
      <c r="P6" s="1">
        <v>400</v>
      </c>
      <c r="Q6" s="1">
        <v>400</v>
      </c>
      <c r="R6" s="1">
        <v>400</v>
      </c>
      <c r="S6" s="1">
        <v>400</v>
      </c>
      <c r="T6" s="1">
        <v>400</v>
      </c>
      <c r="U6" s="1">
        <v>400</v>
      </c>
      <c r="V6" s="1">
        <v>400</v>
      </c>
      <c r="W6" s="1">
        <v>400</v>
      </c>
      <c r="X6" s="1">
        <v>400</v>
      </c>
      <c r="Y6" s="1">
        <v>400</v>
      </c>
    </row>
    <row r="7" spans="1:27" x14ac:dyDescent="0.25">
      <c r="A7" s="1" t="s">
        <v>49</v>
      </c>
      <c r="B7" s="1">
        <v>20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20</v>
      </c>
      <c r="K7" s="1">
        <v>20</v>
      </c>
      <c r="L7" s="1">
        <v>20</v>
      </c>
      <c r="M7" s="1">
        <v>20</v>
      </c>
      <c r="N7" s="1">
        <v>20</v>
      </c>
      <c r="O7" s="1">
        <v>20</v>
      </c>
      <c r="P7" s="1">
        <v>20</v>
      </c>
      <c r="Q7" s="1">
        <v>20</v>
      </c>
      <c r="R7" s="1">
        <v>20</v>
      </c>
      <c r="S7" s="1">
        <v>20</v>
      </c>
      <c r="T7" s="1">
        <v>20</v>
      </c>
      <c r="U7" s="1">
        <v>20</v>
      </c>
      <c r="V7" s="1">
        <v>20</v>
      </c>
      <c r="W7" s="1">
        <v>20</v>
      </c>
      <c r="X7" s="1">
        <v>20</v>
      </c>
      <c r="Y7" s="1">
        <v>20</v>
      </c>
    </row>
    <row r="8" spans="1:27" x14ac:dyDescent="0.25">
      <c r="A8" s="1" t="s">
        <v>1</v>
      </c>
      <c r="B8" s="1">
        <v>400</v>
      </c>
      <c r="C8" s="1">
        <v>400</v>
      </c>
      <c r="D8" s="1">
        <v>400</v>
      </c>
      <c r="E8" s="1">
        <v>400</v>
      </c>
      <c r="F8" s="1">
        <v>400</v>
      </c>
      <c r="G8" s="1">
        <v>400</v>
      </c>
      <c r="H8" s="1">
        <v>400</v>
      </c>
      <c r="I8" s="1">
        <v>400</v>
      </c>
      <c r="J8" s="1">
        <v>400</v>
      </c>
      <c r="K8" s="1">
        <v>400</v>
      </c>
      <c r="L8" s="1">
        <v>400</v>
      </c>
      <c r="M8" s="1">
        <v>400</v>
      </c>
      <c r="N8" s="1">
        <v>400</v>
      </c>
      <c r="O8" s="1">
        <v>400</v>
      </c>
      <c r="P8" s="1">
        <v>400</v>
      </c>
      <c r="Q8" s="1">
        <v>400</v>
      </c>
      <c r="R8" s="1">
        <v>400</v>
      </c>
      <c r="S8" s="1">
        <v>400</v>
      </c>
      <c r="T8" s="1">
        <v>400</v>
      </c>
      <c r="U8" s="1">
        <v>400</v>
      </c>
      <c r="V8" s="1">
        <v>400</v>
      </c>
      <c r="W8" s="1">
        <v>400</v>
      </c>
      <c r="X8" s="1">
        <v>400</v>
      </c>
      <c r="Y8" s="1">
        <v>400</v>
      </c>
    </row>
    <row r="9" spans="1:27" x14ac:dyDescent="0.25">
      <c r="A9" s="1" t="s">
        <v>2</v>
      </c>
      <c r="B9" s="1">
        <f>B19</f>
        <v>35</v>
      </c>
      <c r="C9" s="1">
        <f t="shared" ref="C9:Y9" si="0">C19</f>
        <v>36</v>
      </c>
      <c r="D9" s="1">
        <f t="shared" si="0"/>
        <v>37</v>
      </c>
      <c r="E9" s="1">
        <f t="shared" si="0"/>
        <v>38</v>
      </c>
      <c r="F9" s="1">
        <f t="shared" si="0"/>
        <v>39</v>
      </c>
      <c r="G9" s="1">
        <f t="shared" si="0"/>
        <v>40</v>
      </c>
      <c r="H9" s="1">
        <f t="shared" si="0"/>
        <v>41</v>
      </c>
      <c r="I9" s="1">
        <f t="shared" si="0"/>
        <v>42</v>
      </c>
      <c r="J9" s="1">
        <f t="shared" si="0"/>
        <v>43</v>
      </c>
      <c r="K9" s="1">
        <f t="shared" si="0"/>
        <v>44</v>
      </c>
      <c r="L9" s="1">
        <f t="shared" si="0"/>
        <v>45</v>
      </c>
      <c r="M9" s="1">
        <f t="shared" si="0"/>
        <v>46</v>
      </c>
      <c r="N9" s="1">
        <f t="shared" si="0"/>
        <v>47</v>
      </c>
      <c r="O9" s="1">
        <f t="shared" si="0"/>
        <v>48</v>
      </c>
      <c r="P9" s="1">
        <f t="shared" si="0"/>
        <v>49</v>
      </c>
      <c r="Q9" s="1">
        <f t="shared" si="0"/>
        <v>50</v>
      </c>
      <c r="R9" s="1">
        <f t="shared" si="0"/>
        <v>51</v>
      </c>
      <c r="S9" s="1">
        <f t="shared" si="0"/>
        <v>52</v>
      </c>
      <c r="T9" s="1">
        <f t="shared" si="0"/>
        <v>53</v>
      </c>
      <c r="U9" s="1">
        <f t="shared" si="0"/>
        <v>54</v>
      </c>
      <c r="V9" s="1">
        <f t="shared" si="0"/>
        <v>55</v>
      </c>
      <c r="W9" s="1">
        <f t="shared" si="0"/>
        <v>56</v>
      </c>
      <c r="X9" s="1">
        <f t="shared" si="0"/>
        <v>57</v>
      </c>
      <c r="Y9" s="1">
        <f t="shared" si="0"/>
        <v>58</v>
      </c>
    </row>
    <row r="10" spans="1:27" x14ac:dyDescent="0.25">
      <c r="A10" s="1" t="s">
        <v>22</v>
      </c>
      <c r="B10" s="1">
        <v>19.62</v>
      </c>
      <c r="C10" s="1">
        <v>19.62</v>
      </c>
      <c r="D10" s="1">
        <v>19.62</v>
      </c>
      <c r="E10" s="1">
        <v>19.62</v>
      </c>
      <c r="F10" s="1">
        <v>19.62</v>
      </c>
      <c r="G10" s="1">
        <v>19.62</v>
      </c>
      <c r="H10" s="1">
        <v>19.62</v>
      </c>
      <c r="I10" s="1">
        <v>19.62</v>
      </c>
      <c r="J10" s="1">
        <v>19.62</v>
      </c>
      <c r="K10" s="1">
        <v>19.62</v>
      </c>
      <c r="L10" s="1">
        <v>19.62</v>
      </c>
      <c r="M10" s="1">
        <v>19.62</v>
      </c>
      <c r="N10" s="1">
        <v>19.62</v>
      </c>
      <c r="O10" s="1">
        <v>19.62</v>
      </c>
      <c r="P10" s="1">
        <v>19.62</v>
      </c>
      <c r="Q10" s="1">
        <v>19.62</v>
      </c>
      <c r="R10" s="1">
        <v>19.62</v>
      </c>
      <c r="S10" s="1">
        <v>19.62</v>
      </c>
      <c r="T10" s="1">
        <v>19.62</v>
      </c>
      <c r="U10" s="1">
        <v>19.62</v>
      </c>
      <c r="V10" s="1">
        <v>19.62</v>
      </c>
      <c r="W10" s="1">
        <v>19.62</v>
      </c>
      <c r="X10" s="1">
        <v>19.62</v>
      </c>
      <c r="Y10" s="1">
        <v>19.62</v>
      </c>
    </row>
    <row r="11" spans="1:27" x14ac:dyDescent="0.25">
      <c r="A11" s="1" t="s">
        <v>3</v>
      </c>
      <c r="B11" s="1">
        <v>1000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v>1000</v>
      </c>
      <c r="P11" s="1">
        <v>1000</v>
      </c>
      <c r="Q11" s="1">
        <v>1000</v>
      </c>
      <c r="R11" s="1">
        <v>1000</v>
      </c>
      <c r="S11" s="1">
        <v>1000</v>
      </c>
      <c r="T11" s="1">
        <v>1000</v>
      </c>
      <c r="U11" s="1">
        <v>1000</v>
      </c>
      <c r="V11" s="1">
        <v>1000</v>
      </c>
      <c r="W11" s="1">
        <v>1000</v>
      </c>
      <c r="X11" s="1">
        <v>1000</v>
      </c>
      <c r="Y11" s="1">
        <v>1000</v>
      </c>
    </row>
    <row r="12" spans="1:27" x14ac:dyDescent="0.25">
      <c r="A12" s="1" t="s">
        <v>4</v>
      </c>
      <c r="B12" s="1">
        <v>95</v>
      </c>
      <c r="C12" s="1">
        <v>95</v>
      </c>
      <c r="D12" s="1">
        <v>95</v>
      </c>
      <c r="E12" s="1">
        <v>95</v>
      </c>
      <c r="F12" s="1">
        <v>95</v>
      </c>
      <c r="G12" s="1">
        <v>95</v>
      </c>
      <c r="H12" s="1">
        <v>95</v>
      </c>
      <c r="I12" s="1">
        <v>95</v>
      </c>
      <c r="J12" s="1">
        <v>95</v>
      </c>
      <c r="K12" s="1">
        <v>95</v>
      </c>
      <c r="L12" s="1">
        <v>95</v>
      </c>
      <c r="M12" s="1">
        <v>95</v>
      </c>
      <c r="N12" s="1">
        <v>95</v>
      </c>
      <c r="O12" s="1">
        <v>95</v>
      </c>
      <c r="P12" s="1">
        <v>95</v>
      </c>
      <c r="Q12" s="1">
        <v>95</v>
      </c>
      <c r="R12" s="1">
        <v>95</v>
      </c>
      <c r="S12" s="1">
        <v>95</v>
      </c>
      <c r="T12" s="1">
        <v>95</v>
      </c>
      <c r="U12" s="1">
        <v>95</v>
      </c>
      <c r="V12" s="1">
        <v>95</v>
      </c>
      <c r="W12" s="1">
        <v>95</v>
      </c>
      <c r="X12" s="1">
        <v>95</v>
      </c>
      <c r="Y12" s="1">
        <v>95</v>
      </c>
    </row>
    <row r="13" spans="1:27" x14ac:dyDescent="0.25">
      <c r="A13" s="1" t="s">
        <v>13</v>
      </c>
      <c r="B13" s="1">
        <v>35</v>
      </c>
      <c r="C13" s="1">
        <v>35</v>
      </c>
      <c r="D13" s="1">
        <v>35</v>
      </c>
      <c r="E13" s="1">
        <v>35</v>
      </c>
      <c r="F13" s="1">
        <v>35</v>
      </c>
      <c r="G13" s="1">
        <v>35</v>
      </c>
      <c r="H13" s="1">
        <v>35</v>
      </c>
      <c r="I13" s="1">
        <v>35</v>
      </c>
      <c r="J13" s="1">
        <v>35</v>
      </c>
      <c r="K13" s="1">
        <v>35</v>
      </c>
      <c r="L13" s="1">
        <v>35</v>
      </c>
      <c r="M13" s="1">
        <v>35</v>
      </c>
      <c r="N13" s="1">
        <v>35</v>
      </c>
      <c r="O13" s="1">
        <v>35</v>
      </c>
      <c r="P13" s="1">
        <v>35</v>
      </c>
      <c r="Q13" s="1">
        <v>35</v>
      </c>
      <c r="R13" s="1">
        <v>35</v>
      </c>
      <c r="S13" s="1">
        <v>35</v>
      </c>
      <c r="T13" s="1">
        <v>35</v>
      </c>
      <c r="U13" s="1">
        <v>35</v>
      </c>
      <c r="V13" s="1">
        <v>35</v>
      </c>
      <c r="W13" s="1">
        <v>35</v>
      </c>
      <c r="X13" s="1">
        <v>35</v>
      </c>
      <c r="Y13" s="1">
        <v>35</v>
      </c>
    </row>
    <row r="14" spans="1:27" x14ac:dyDescent="0.25">
      <c r="A14" s="1" t="s">
        <v>14</v>
      </c>
      <c r="B14" s="1">
        <f t="shared" ref="B14:Y14" si="1">0.265*SQRT(B5)</f>
        <v>1.6760071598892412</v>
      </c>
      <c r="C14" s="1">
        <f t="shared" si="1"/>
        <v>1.6760071598892412</v>
      </c>
      <c r="D14" s="1">
        <f t="shared" si="1"/>
        <v>1.6760071598892412</v>
      </c>
      <c r="E14" s="1">
        <f t="shared" si="1"/>
        <v>1.6760071598892412</v>
      </c>
      <c r="F14" s="1">
        <f t="shared" si="1"/>
        <v>1.6760071598892412</v>
      </c>
      <c r="G14" s="1">
        <f t="shared" si="1"/>
        <v>1.6760071598892412</v>
      </c>
      <c r="H14" s="1">
        <f t="shared" si="1"/>
        <v>1.6760071598892412</v>
      </c>
      <c r="I14" s="1">
        <f t="shared" si="1"/>
        <v>1.6760071598892412</v>
      </c>
      <c r="J14" s="1">
        <f t="shared" si="1"/>
        <v>1.6760071598892412</v>
      </c>
      <c r="K14" s="1">
        <f t="shared" si="1"/>
        <v>1.6760071598892412</v>
      </c>
      <c r="L14" s="1">
        <f t="shared" si="1"/>
        <v>1.6760071598892412</v>
      </c>
      <c r="M14" s="1">
        <f t="shared" si="1"/>
        <v>1.6760071598892412</v>
      </c>
      <c r="N14" s="1">
        <f t="shared" si="1"/>
        <v>1.6760071598892412</v>
      </c>
      <c r="O14" s="1">
        <f t="shared" si="1"/>
        <v>1.6760071598892412</v>
      </c>
      <c r="P14" s="1">
        <f t="shared" si="1"/>
        <v>1.6760071598892412</v>
      </c>
      <c r="Q14" s="1">
        <f t="shared" si="1"/>
        <v>1.6760071598892412</v>
      </c>
      <c r="R14" s="1">
        <f t="shared" si="1"/>
        <v>1.6760071598892412</v>
      </c>
      <c r="S14" s="1">
        <f t="shared" si="1"/>
        <v>1.6760071598892412</v>
      </c>
      <c r="T14" s="1">
        <f t="shared" si="1"/>
        <v>1.6760071598892412</v>
      </c>
      <c r="U14" s="1">
        <f t="shared" si="1"/>
        <v>1.6760071598892412</v>
      </c>
      <c r="V14" s="1">
        <f t="shared" si="1"/>
        <v>1.6760071598892412</v>
      </c>
      <c r="W14" s="1">
        <f t="shared" si="1"/>
        <v>1.6760071598892412</v>
      </c>
      <c r="X14" s="1">
        <f t="shared" si="1"/>
        <v>1.6760071598892412</v>
      </c>
      <c r="Y14" s="1">
        <f t="shared" si="1"/>
        <v>1.6760071598892412</v>
      </c>
    </row>
    <row r="15" spans="1:27" x14ac:dyDescent="0.25">
      <c r="A15" s="1" t="s">
        <v>15</v>
      </c>
      <c r="B15" s="1">
        <f t="shared" ref="B15:Y15" si="2">B4/(((B13)^2)*(B14^(4/3)))</f>
        <v>4.1004301530399125</v>
      </c>
      <c r="C15" s="1">
        <f t="shared" si="2"/>
        <v>4.1004301530399125</v>
      </c>
      <c r="D15" s="1">
        <f t="shared" si="2"/>
        <v>4.1004301530399125</v>
      </c>
      <c r="E15" s="1">
        <f t="shared" si="2"/>
        <v>4.1004301530399125</v>
      </c>
      <c r="F15" s="1">
        <f t="shared" si="2"/>
        <v>4.1004301530399125</v>
      </c>
      <c r="G15" s="1">
        <f t="shared" si="2"/>
        <v>4.1004301530399125</v>
      </c>
      <c r="H15" s="1">
        <f t="shared" si="2"/>
        <v>4.1004301530399125</v>
      </c>
      <c r="I15" s="1">
        <f t="shared" si="2"/>
        <v>4.1004301530399125</v>
      </c>
      <c r="J15" s="1">
        <f t="shared" si="2"/>
        <v>4.1004301530399125</v>
      </c>
      <c r="K15" s="1">
        <f t="shared" si="2"/>
        <v>4.1004301530399125</v>
      </c>
      <c r="L15" s="1">
        <f t="shared" si="2"/>
        <v>4.1004301530399125</v>
      </c>
      <c r="M15" s="1">
        <f t="shared" si="2"/>
        <v>4.1004301530399125</v>
      </c>
      <c r="N15" s="1">
        <f t="shared" si="2"/>
        <v>4.1004301530399125</v>
      </c>
      <c r="O15" s="1">
        <f t="shared" si="2"/>
        <v>4.1004301530399125</v>
      </c>
      <c r="P15" s="1">
        <f t="shared" si="2"/>
        <v>4.1004301530399125</v>
      </c>
      <c r="Q15" s="1">
        <f t="shared" si="2"/>
        <v>4.1004301530399125</v>
      </c>
      <c r="R15" s="1">
        <f t="shared" si="2"/>
        <v>4.1004301530399125</v>
      </c>
      <c r="S15" s="1">
        <f t="shared" si="2"/>
        <v>4.1004301530399125</v>
      </c>
      <c r="T15" s="1">
        <f t="shared" si="2"/>
        <v>4.1004301530399125</v>
      </c>
      <c r="U15" s="1">
        <f t="shared" si="2"/>
        <v>4.1004301530399125</v>
      </c>
      <c r="V15" s="1">
        <f t="shared" si="2"/>
        <v>4.1004301530399125</v>
      </c>
      <c r="W15" s="1">
        <f t="shared" si="2"/>
        <v>4.1004301530399125</v>
      </c>
      <c r="X15" s="1">
        <f t="shared" si="2"/>
        <v>4.1004301530399125</v>
      </c>
      <c r="Y15" s="1">
        <f t="shared" si="2"/>
        <v>4.1004301530399125</v>
      </c>
    </row>
    <row r="16" spans="1:27" x14ac:dyDescent="0.25">
      <c r="A16" s="1" t="s">
        <v>5</v>
      </c>
      <c r="B16" s="1">
        <f t="shared" ref="B16:Y16" si="3">B9/B5</f>
        <v>0.875</v>
      </c>
      <c r="C16" s="1">
        <f t="shared" si="3"/>
        <v>0.9</v>
      </c>
      <c r="D16" s="1">
        <f t="shared" si="3"/>
        <v>0.92500000000000004</v>
      </c>
      <c r="E16" s="1">
        <f t="shared" si="3"/>
        <v>0.95</v>
      </c>
      <c r="F16" s="1">
        <f t="shared" si="3"/>
        <v>0.97499999999999998</v>
      </c>
      <c r="G16" s="1">
        <f t="shared" si="3"/>
        <v>1</v>
      </c>
      <c r="H16" s="1">
        <f t="shared" si="3"/>
        <v>1.0249999999999999</v>
      </c>
      <c r="I16" s="1">
        <f t="shared" si="3"/>
        <v>1.05</v>
      </c>
      <c r="J16" s="1">
        <f t="shared" si="3"/>
        <v>1.075</v>
      </c>
      <c r="K16" s="1">
        <f t="shared" si="3"/>
        <v>1.1000000000000001</v>
      </c>
      <c r="L16" s="1">
        <f t="shared" si="3"/>
        <v>1.125</v>
      </c>
      <c r="M16" s="1">
        <f t="shared" si="3"/>
        <v>1.1499999999999999</v>
      </c>
      <c r="N16" s="1">
        <f t="shared" si="3"/>
        <v>1.175</v>
      </c>
      <c r="O16" s="1">
        <f t="shared" si="3"/>
        <v>1.2</v>
      </c>
      <c r="P16" s="1">
        <f t="shared" si="3"/>
        <v>1.2250000000000001</v>
      </c>
      <c r="Q16" s="1">
        <f t="shared" si="3"/>
        <v>1.25</v>
      </c>
      <c r="R16" s="1">
        <f t="shared" si="3"/>
        <v>1.2749999999999999</v>
      </c>
      <c r="S16" s="1">
        <f t="shared" si="3"/>
        <v>1.3</v>
      </c>
      <c r="T16" s="1">
        <f t="shared" si="3"/>
        <v>1.325</v>
      </c>
      <c r="U16" s="1">
        <f t="shared" si="3"/>
        <v>1.35</v>
      </c>
      <c r="V16" s="1">
        <f t="shared" si="3"/>
        <v>1.375</v>
      </c>
      <c r="W16" s="1">
        <f t="shared" si="3"/>
        <v>1.4</v>
      </c>
      <c r="X16" s="1">
        <f t="shared" si="3"/>
        <v>1.425</v>
      </c>
      <c r="Y16" s="1">
        <f t="shared" si="3"/>
        <v>1.45</v>
      </c>
    </row>
    <row r="17" spans="1:28" x14ac:dyDescent="0.25">
      <c r="A17" s="1" t="s">
        <v>16</v>
      </c>
      <c r="B17" s="1">
        <f>B16^2</f>
        <v>0.765625</v>
      </c>
      <c r="C17" s="1">
        <f t="shared" ref="C17:Y17" si="4">C16^2</f>
        <v>0.81</v>
      </c>
      <c r="D17" s="1">
        <f t="shared" si="4"/>
        <v>0.85562500000000008</v>
      </c>
      <c r="E17" s="1">
        <f t="shared" si="4"/>
        <v>0.90249999999999997</v>
      </c>
      <c r="F17" s="1">
        <f t="shared" si="4"/>
        <v>0.95062499999999994</v>
      </c>
      <c r="G17" s="1">
        <f t="shared" si="4"/>
        <v>1</v>
      </c>
      <c r="H17" s="1">
        <f t="shared" si="4"/>
        <v>1.0506249999999999</v>
      </c>
      <c r="I17" s="1">
        <f t="shared" si="4"/>
        <v>1.1025</v>
      </c>
      <c r="J17" s="1">
        <f t="shared" si="4"/>
        <v>1.1556249999999999</v>
      </c>
      <c r="K17" s="1">
        <f t="shared" si="4"/>
        <v>1.2100000000000002</v>
      </c>
      <c r="L17" s="1">
        <f t="shared" si="4"/>
        <v>1.265625</v>
      </c>
      <c r="M17" s="1">
        <f t="shared" si="4"/>
        <v>1.3224999999999998</v>
      </c>
      <c r="N17" s="1">
        <f t="shared" si="4"/>
        <v>1.3806250000000002</v>
      </c>
      <c r="O17" s="1">
        <f t="shared" si="4"/>
        <v>1.44</v>
      </c>
      <c r="P17" s="1">
        <f t="shared" si="4"/>
        <v>1.5006250000000003</v>
      </c>
      <c r="Q17" s="1">
        <f t="shared" si="4"/>
        <v>1.5625</v>
      </c>
      <c r="R17" s="1">
        <f t="shared" si="4"/>
        <v>1.6256249999999999</v>
      </c>
      <c r="S17" s="1">
        <f t="shared" si="4"/>
        <v>1.6900000000000002</v>
      </c>
      <c r="T17" s="1">
        <f t="shared" si="4"/>
        <v>1.755625</v>
      </c>
      <c r="U17" s="1">
        <f t="shared" si="4"/>
        <v>1.8225000000000002</v>
      </c>
      <c r="V17" s="1">
        <f t="shared" si="4"/>
        <v>1.890625</v>
      </c>
      <c r="W17" s="1">
        <f t="shared" si="4"/>
        <v>1.9599999999999997</v>
      </c>
      <c r="X17" s="1">
        <f t="shared" si="4"/>
        <v>2.0306250000000001</v>
      </c>
      <c r="Y17" s="1">
        <f t="shared" si="4"/>
        <v>2.1025</v>
      </c>
    </row>
    <row r="18" spans="1:28" x14ac:dyDescent="0.25">
      <c r="A18" s="1" t="s">
        <v>6</v>
      </c>
      <c r="B18" s="1">
        <f t="shared" ref="B18:Y18" si="5">B15*B17</f>
        <v>3.1393918359211832</v>
      </c>
      <c r="C18" s="1">
        <f t="shared" si="5"/>
        <v>3.3213484239623292</v>
      </c>
      <c r="D18" s="1">
        <f t="shared" si="5"/>
        <v>3.5084305496947756</v>
      </c>
      <c r="E18" s="1">
        <f t="shared" si="5"/>
        <v>3.7006382131185211</v>
      </c>
      <c r="F18" s="1">
        <f t="shared" si="5"/>
        <v>3.8979714142335666</v>
      </c>
      <c r="G18" s="1">
        <f t="shared" si="5"/>
        <v>4.1004301530399125</v>
      </c>
      <c r="H18" s="1">
        <f t="shared" si="5"/>
        <v>4.3080144295375575</v>
      </c>
      <c r="I18" s="1">
        <f t="shared" si="5"/>
        <v>4.5207242437265034</v>
      </c>
      <c r="J18" s="1">
        <f t="shared" si="5"/>
        <v>4.7385595956067483</v>
      </c>
      <c r="K18" s="1">
        <f t="shared" si="5"/>
        <v>4.961520485178295</v>
      </c>
      <c r="L18" s="1">
        <f t="shared" si="5"/>
        <v>5.189606912441139</v>
      </c>
      <c r="M18" s="1">
        <f t="shared" si="5"/>
        <v>5.4228188773952839</v>
      </c>
      <c r="N18" s="1">
        <f t="shared" si="5"/>
        <v>5.6611563800407305</v>
      </c>
      <c r="O18" s="1">
        <f t="shared" si="5"/>
        <v>5.9046194203774736</v>
      </c>
      <c r="P18" s="1">
        <f t="shared" si="5"/>
        <v>6.1532079984055201</v>
      </c>
      <c r="Q18" s="1">
        <f t="shared" si="5"/>
        <v>6.4069221141248631</v>
      </c>
      <c r="R18" s="1">
        <f t="shared" si="5"/>
        <v>6.665761767535507</v>
      </c>
      <c r="S18" s="1">
        <f t="shared" si="5"/>
        <v>6.9297269586374526</v>
      </c>
      <c r="T18" s="1">
        <f t="shared" si="5"/>
        <v>7.1988176874306964</v>
      </c>
      <c r="U18" s="1">
        <f t="shared" si="5"/>
        <v>7.4730339539152419</v>
      </c>
      <c r="V18" s="1">
        <f t="shared" si="5"/>
        <v>7.7523757580910848</v>
      </c>
      <c r="W18" s="1">
        <f t="shared" si="5"/>
        <v>8.0368430999582277</v>
      </c>
      <c r="X18" s="1">
        <f t="shared" si="5"/>
        <v>8.3264359795166722</v>
      </c>
      <c r="Y18" s="1">
        <f t="shared" si="5"/>
        <v>8.6211543967664159</v>
      </c>
    </row>
    <row r="19" spans="1:28" x14ac:dyDescent="0.25">
      <c r="A19" s="1" t="s">
        <v>7</v>
      </c>
      <c r="B19" s="1">
        <v>35</v>
      </c>
      <c r="C19" s="1">
        <v>36</v>
      </c>
      <c r="D19" s="1">
        <v>37</v>
      </c>
      <c r="E19" s="1">
        <v>38</v>
      </c>
      <c r="F19" s="1">
        <v>39</v>
      </c>
      <c r="G19" s="1">
        <v>40</v>
      </c>
      <c r="H19" s="1">
        <v>41</v>
      </c>
      <c r="I19" s="1">
        <v>42</v>
      </c>
      <c r="J19" s="1">
        <v>43</v>
      </c>
      <c r="K19" s="1">
        <v>44</v>
      </c>
      <c r="L19" s="1">
        <v>45</v>
      </c>
      <c r="M19" s="1">
        <v>46</v>
      </c>
      <c r="N19" s="1">
        <v>47</v>
      </c>
      <c r="O19" s="1">
        <v>48</v>
      </c>
      <c r="P19" s="1">
        <v>49</v>
      </c>
      <c r="Q19" s="1">
        <v>50</v>
      </c>
      <c r="R19" s="1">
        <v>51</v>
      </c>
      <c r="S19" s="1">
        <v>52</v>
      </c>
      <c r="T19" s="1">
        <v>53</v>
      </c>
      <c r="U19" s="1">
        <v>54</v>
      </c>
      <c r="V19" s="1">
        <v>55</v>
      </c>
      <c r="W19" s="1">
        <v>56</v>
      </c>
      <c r="X19" s="1">
        <v>57</v>
      </c>
      <c r="Y19" s="1">
        <v>58</v>
      </c>
    </row>
    <row r="20" spans="1:28" x14ac:dyDescent="0.25">
      <c r="A20" s="1" t="s">
        <v>8</v>
      </c>
      <c r="B20" s="1">
        <v>90.4</v>
      </c>
      <c r="C20" s="1">
        <v>90.9</v>
      </c>
      <c r="D20" s="1">
        <v>91.4</v>
      </c>
      <c r="E20" s="1">
        <v>91.8</v>
      </c>
      <c r="F20" s="1">
        <v>92.2</v>
      </c>
      <c r="G20" s="1">
        <v>92.6</v>
      </c>
      <c r="H20" s="1">
        <v>93</v>
      </c>
      <c r="I20" s="1">
        <v>93.25</v>
      </c>
      <c r="J20" s="1">
        <v>93.57</v>
      </c>
      <c r="K20" s="1">
        <v>93.8</v>
      </c>
      <c r="L20" s="1">
        <v>94.05</v>
      </c>
      <c r="M20" s="1">
        <v>94.22</v>
      </c>
      <c r="N20" s="1">
        <v>94.4</v>
      </c>
      <c r="O20" s="1">
        <v>94.56</v>
      </c>
      <c r="P20" s="1">
        <v>94.6</v>
      </c>
      <c r="Q20" s="1">
        <v>94.65</v>
      </c>
      <c r="R20" s="1">
        <v>94.62</v>
      </c>
      <c r="S20" s="1">
        <v>94.55</v>
      </c>
      <c r="T20" s="1">
        <v>94.4</v>
      </c>
      <c r="U20" s="1">
        <v>94.1</v>
      </c>
      <c r="V20" s="1">
        <v>93.7</v>
      </c>
      <c r="W20" s="1">
        <v>93.2</v>
      </c>
      <c r="X20" s="1">
        <v>92.4</v>
      </c>
      <c r="Y20" s="1">
        <v>91.6</v>
      </c>
    </row>
    <row r="21" spans="1:28" x14ac:dyDescent="0.25">
      <c r="A21" s="1" t="s">
        <v>9</v>
      </c>
      <c r="B21" s="1">
        <f t="shared" ref="B21:Q21" si="6">C20-B20</f>
        <v>0.5</v>
      </c>
      <c r="C21" s="1">
        <f t="shared" si="6"/>
        <v>0.5</v>
      </c>
      <c r="D21" s="1">
        <f t="shared" si="6"/>
        <v>0.39999999999999147</v>
      </c>
      <c r="E21" s="1">
        <f t="shared" si="6"/>
        <v>0.40000000000000568</v>
      </c>
      <c r="F21" s="1">
        <f t="shared" si="6"/>
        <v>0.39999999999999147</v>
      </c>
      <c r="G21" s="1">
        <f t="shared" si="6"/>
        <v>0.40000000000000568</v>
      </c>
      <c r="H21" s="1">
        <f t="shared" si="6"/>
        <v>0.25</v>
      </c>
      <c r="I21" s="1">
        <f t="shared" si="6"/>
        <v>0.31999999999999318</v>
      </c>
      <c r="J21" s="1">
        <f t="shared" si="6"/>
        <v>0.23000000000000398</v>
      </c>
      <c r="K21" s="1">
        <f t="shared" si="6"/>
        <v>0.25</v>
      </c>
      <c r="L21" s="1">
        <f t="shared" si="6"/>
        <v>0.17000000000000171</v>
      </c>
      <c r="M21" s="1">
        <f t="shared" si="6"/>
        <v>0.18000000000000682</v>
      </c>
      <c r="N21" s="1">
        <f t="shared" si="6"/>
        <v>0.15999999999999659</v>
      </c>
      <c r="O21" s="1">
        <f t="shared" si="6"/>
        <v>3.9999999999992042E-2</v>
      </c>
      <c r="P21" s="1">
        <f t="shared" si="6"/>
        <v>5.0000000000011369E-2</v>
      </c>
      <c r="Q21" s="1">
        <f t="shared" si="6"/>
        <v>-3.0000000000001137E-2</v>
      </c>
      <c r="R21" s="1">
        <f>R20-Q20</f>
        <v>-3.0000000000001137E-2</v>
      </c>
      <c r="S21" s="1">
        <f t="shared" ref="S21:Y21" si="7">S20-R20</f>
        <v>-7.000000000000739E-2</v>
      </c>
      <c r="T21" s="1">
        <f t="shared" si="7"/>
        <v>-0.14999999999999147</v>
      </c>
      <c r="U21" s="1">
        <f t="shared" si="7"/>
        <v>-0.30000000000001137</v>
      </c>
      <c r="V21" s="1">
        <f t="shared" si="7"/>
        <v>-0.39999999999999147</v>
      </c>
      <c r="W21" s="1">
        <f t="shared" si="7"/>
        <v>-0.5</v>
      </c>
      <c r="X21" s="1">
        <f t="shared" si="7"/>
        <v>-0.79999999999999716</v>
      </c>
      <c r="Y21" s="1">
        <f t="shared" si="7"/>
        <v>-0.80000000000001137</v>
      </c>
    </row>
    <row r="22" spans="1:28" x14ac:dyDescent="0.25">
      <c r="A22" s="1" t="s">
        <v>10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f>$Q$19-P19</f>
        <v>1</v>
      </c>
      <c r="Q22" s="1">
        <v>0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</row>
    <row r="23" spans="1:28" x14ac:dyDescent="0.25">
      <c r="A23" s="1" t="s">
        <v>17</v>
      </c>
      <c r="B23" s="1">
        <f t="shared" ref="B23:Y23" si="8">B5*B4</f>
        <v>400000</v>
      </c>
      <c r="C23" s="1">
        <f t="shared" si="8"/>
        <v>400000</v>
      </c>
      <c r="D23" s="1">
        <f t="shared" si="8"/>
        <v>400000</v>
      </c>
      <c r="E23" s="1">
        <f t="shared" si="8"/>
        <v>400000</v>
      </c>
      <c r="F23" s="1">
        <f t="shared" si="8"/>
        <v>400000</v>
      </c>
      <c r="G23" s="1">
        <f t="shared" si="8"/>
        <v>400000</v>
      </c>
      <c r="H23" s="1">
        <f t="shared" si="8"/>
        <v>400000</v>
      </c>
      <c r="I23" s="1">
        <f t="shared" si="8"/>
        <v>400000</v>
      </c>
      <c r="J23" s="1">
        <f t="shared" si="8"/>
        <v>400000</v>
      </c>
      <c r="K23" s="1">
        <f t="shared" si="8"/>
        <v>400000</v>
      </c>
      <c r="L23" s="1">
        <f t="shared" si="8"/>
        <v>400000</v>
      </c>
      <c r="M23" s="1">
        <f t="shared" si="8"/>
        <v>400000</v>
      </c>
      <c r="N23" s="1">
        <f t="shared" si="8"/>
        <v>400000</v>
      </c>
      <c r="O23" s="1">
        <f t="shared" si="8"/>
        <v>400000</v>
      </c>
      <c r="P23" s="1">
        <f t="shared" si="8"/>
        <v>400000</v>
      </c>
      <c r="Q23" s="1">
        <f t="shared" si="8"/>
        <v>400000</v>
      </c>
      <c r="R23" s="1">
        <f t="shared" si="8"/>
        <v>400000</v>
      </c>
      <c r="S23" s="1">
        <f t="shared" si="8"/>
        <v>400000</v>
      </c>
      <c r="T23" s="1">
        <f t="shared" si="8"/>
        <v>400000</v>
      </c>
      <c r="U23" s="1">
        <f t="shared" si="8"/>
        <v>400000</v>
      </c>
      <c r="V23" s="1">
        <f t="shared" si="8"/>
        <v>400000</v>
      </c>
      <c r="W23" s="1">
        <f t="shared" si="8"/>
        <v>400000</v>
      </c>
      <c r="X23" s="1">
        <f t="shared" si="8"/>
        <v>400000</v>
      </c>
      <c r="Y23" s="1">
        <f t="shared" si="8"/>
        <v>400000</v>
      </c>
    </row>
    <row r="24" spans="1:28" x14ac:dyDescent="0.25">
      <c r="A24" s="1" t="s">
        <v>18</v>
      </c>
      <c r="B24" s="1">
        <f t="shared" ref="B24:Y24" si="9">B18/B17</f>
        <v>4.1004301530399125</v>
      </c>
      <c r="C24" s="1">
        <f t="shared" si="9"/>
        <v>4.1004301530399125</v>
      </c>
      <c r="D24" s="1">
        <f t="shared" si="9"/>
        <v>4.1004301530399125</v>
      </c>
      <c r="E24" s="1">
        <f t="shared" si="9"/>
        <v>4.1004301530399125</v>
      </c>
      <c r="F24" s="1">
        <f t="shared" si="9"/>
        <v>4.1004301530399125</v>
      </c>
      <c r="G24" s="1">
        <f t="shared" si="9"/>
        <v>4.1004301530399125</v>
      </c>
      <c r="H24" s="1">
        <f t="shared" si="9"/>
        <v>4.1004301530399125</v>
      </c>
      <c r="I24" s="1">
        <f t="shared" si="9"/>
        <v>4.1004301530399125</v>
      </c>
      <c r="J24" s="1">
        <f t="shared" si="9"/>
        <v>4.1004301530399125</v>
      </c>
      <c r="K24" s="1">
        <f t="shared" si="9"/>
        <v>4.1004301530399125</v>
      </c>
      <c r="L24" s="1">
        <f t="shared" si="9"/>
        <v>4.1004301530399125</v>
      </c>
      <c r="M24" s="1">
        <f t="shared" si="9"/>
        <v>4.1004301530399125</v>
      </c>
      <c r="N24" s="1">
        <f t="shared" si="9"/>
        <v>4.1004301530399125</v>
      </c>
      <c r="O24" s="1">
        <f t="shared" si="9"/>
        <v>4.1004301530399125</v>
      </c>
      <c r="P24" s="1">
        <f t="shared" si="9"/>
        <v>4.1004301530399125</v>
      </c>
      <c r="Q24" s="1">
        <f t="shared" si="9"/>
        <v>4.1004301530399125</v>
      </c>
      <c r="R24" s="1">
        <f t="shared" si="9"/>
        <v>4.1004301530399125</v>
      </c>
      <c r="S24" s="1">
        <f t="shared" si="9"/>
        <v>4.1004301530399125</v>
      </c>
      <c r="T24" s="1">
        <f t="shared" si="9"/>
        <v>4.1004301530399125</v>
      </c>
      <c r="U24" s="1">
        <f t="shared" si="9"/>
        <v>4.1004301530399125</v>
      </c>
      <c r="V24" s="1">
        <f t="shared" si="9"/>
        <v>4.1004301530399125</v>
      </c>
      <c r="W24" s="1">
        <f t="shared" si="9"/>
        <v>4.1004301530399125</v>
      </c>
      <c r="X24" s="1">
        <f t="shared" si="9"/>
        <v>4.1004301530399125</v>
      </c>
      <c r="Y24" s="1">
        <f t="shared" si="9"/>
        <v>4.1004301530399125</v>
      </c>
    </row>
    <row r="25" spans="1:28" x14ac:dyDescent="0.25">
      <c r="A25" s="1" t="s">
        <v>19</v>
      </c>
      <c r="B25" s="1">
        <f t="shared" ref="B25:Y25" si="10">B8-B18</f>
        <v>396.86060816407883</v>
      </c>
      <c r="C25" s="1">
        <f t="shared" si="10"/>
        <v>396.67865157603768</v>
      </c>
      <c r="D25" s="1">
        <f t="shared" si="10"/>
        <v>396.49156945030524</v>
      </c>
      <c r="E25" s="1">
        <f t="shared" si="10"/>
        <v>396.29936178688149</v>
      </c>
      <c r="F25" s="1">
        <f t="shared" si="10"/>
        <v>396.10202858576645</v>
      </c>
      <c r="G25" s="1">
        <f t="shared" si="10"/>
        <v>395.89956984696011</v>
      </c>
      <c r="H25" s="1">
        <f t="shared" si="10"/>
        <v>395.69198557046246</v>
      </c>
      <c r="I25" s="1">
        <f t="shared" si="10"/>
        <v>395.47927575627352</v>
      </c>
      <c r="J25" s="1">
        <f t="shared" si="10"/>
        <v>395.26144040439323</v>
      </c>
      <c r="K25" s="1">
        <f t="shared" si="10"/>
        <v>395.03847951482169</v>
      </c>
      <c r="L25" s="1">
        <f t="shared" si="10"/>
        <v>394.81039308755885</v>
      </c>
      <c r="M25" s="1">
        <f t="shared" si="10"/>
        <v>394.57718112260471</v>
      </c>
      <c r="N25" s="1">
        <f t="shared" si="10"/>
        <v>394.33884361995928</v>
      </c>
      <c r="O25" s="1">
        <f t="shared" si="10"/>
        <v>394.09538057962254</v>
      </c>
      <c r="P25" s="1">
        <f t="shared" si="10"/>
        <v>393.84679200159451</v>
      </c>
      <c r="Q25" s="1">
        <f t="shared" si="10"/>
        <v>393.59307788587512</v>
      </c>
      <c r="R25" s="1">
        <f t="shared" si="10"/>
        <v>393.33423823246449</v>
      </c>
      <c r="S25" s="1">
        <f t="shared" si="10"/>
        <v>393.07027304136255</v>
      </c>
      <c r="T25" s="1">
        <f t="shared" si="10"/>
        <v>392.80118231256932</v>
      </c>
      <c r="U25" s="1">
        <f t="shared" si="10"/>
        <v>392.52696604608474</v>
      </c>
      <c r="V25" s="1">
        <f t="shared" si="10"/>
        <v>392.24762424190891</v>
      </c>
      <c r="W25" s="1">
        <f t="shared" si="10"/>
        <v>391.96315690004178</v>
      </c>
      <c r="X25" s="1">
        <f t="shared" si="10"/>
        <v>391.67356402048335</v>
      </c>
      <c r="Y25" s="1">
        <f t="shared" si="10"/>
        <v>391.37884560323357</v>
      </c>
      <c r="AB25" s="1" t="e">
        <f>1+((AB18/AB19)*(AB21/AB20))</f>
        <v>#DIV/0!</v>
      </c>
    </row>
    <row r="26" spans="1:28" x14ac:dyDescent="0.25">
      <c r="A26" s="1" t="s">
        <v>20</v>
      </c>
      <c r="B26" s="9">
        <f>1+(B19/B20)*((C20-B20)/(C19-B19))</f>
        <v>1.1935840707964602</v>
      </c>
      <c r="C26" s="9">
        <f t="shared" ref="C26:X26" si="11">1+(C19/C20)*((D20-C20)/(D19-C19))</f>
        <v>1.198019801980198</v>
      </c>
      <c r="D26" s="9">
        <f t="shared" si="11"/>
        <v>1.1619256017505437</v>
      </c>
      <c r="E26" s="9">
        <f t="shared" si="11"/>
        <v>1.1655773420479327</v>
      </c>
      <c r="F26" s="9">
        <f t="shared" si="11"/>
        <v>1.16919739696312</v>
      </c>
      <c r="G26" s="9">
        <f t="shared" si="11"/>
        <v>1.1727861771058339</v>
      </c>
      <c r="H26" s="9">
        <f t="shared" si="11"/>
        <v>1.1102150537634408</v>
      </c>
      <c r="I26" s="9">
        <f t="shared" si="11"/>
        <v>1.1441286863270748</v>
      </c>
      <c r="J26" s="9">
        <f t="shared" si="11"/>
        <v>1.1056962701720656</v>
      </c>
      <c r="K26" s="9">
        <f t="shared" si="11"/>
        <v>1.1172707889125799</v>
      </c>
      <c r="L26" s="9">
        <f t="shared" si="11"/>
        <v>1.081339712918661</v>
      </c>
      <c r="M26" s="9">
        <f t="shared" si="11"/>
        <v>1.0878794311186617</v>
      </c>
      <c r="N26" s="9">
        <f t="shared" si="11"/>
        <v>1.0796610169491507</v>
      </c>
      <c r="O26" s="9">
        <f t="shared" si="11"/>
        <v>1.0203045685279148</v>
      </c>
      <c r="P26" s="9">
        <f t="shared" si="11"/>
        <v>1.0258985200845725</v>
      </c>
      <c r="Q26" s="9">
        <f t="shared" si="11"/>
        <v>0.98415213946117219</v>
      </c>
      <c r="R26" s="9">
        <f t="shared" si="11"/>
        <v>0.96227013316423193</v>
      </c>
      <c r="S26" s="9">
        <f t="shared" si="11"/>
        <v>0.91750396615547802</v>
      </c>
      <c r="T26" s="9">
        <f t="shared" si="11"/>
        <v>0.83156779661016311</v>
      </c>
      <c r="U26" s="9">
        <f t="shared" si="11"/>
        <v>0.77045696068013236</v>
      </c>
      <c r="V26" s="9">
        <f t="shared" si="11"/>
        <v>0.70651013874066171</v>
      </c>
      <c r="W26" s="9">
        <f t="shared" si="11"/>
        <v>0.51931330472103188</v>
      </c>
      <c r="X26" s="9">
        <f t="shared" si="11"/>
        <v>0.50649350649349956</v>
      </c>
      <c r="Y26">
        <f t="shared" ref="Y26" si="12">(Y19/Y20)*((Z20-Y20)/(Z19-Y19))</f>
        <v>0.99999999999999989</v>
      </c>
    </row>
    <row r="27" spans="1:28" x14ac:dyDescent="0.25">
      <c r="A27" s="1" t="s">
        <v>21</v>
      </c>
      <c r="B27" s="1">
        <f t="shared" ref="B27:Y27" si="13">2*B17/B10</f>
        <v>7.8045361875637098E-2</v>
      </c>
      <c r="C27" s="1">
        <f t="shared" si="13"/>
        <v>8.2568807339449546E-2</v>
      </c>
      <c r="D27" s="1">
        <f t="shared" si="13"/>
        <v>8.7219673802242617E-2</v>
      </c>
      <c r="E27" s="1">
        <f t="shared" si="13"/>
        <v>9.1997961264016298E-2</v>
      </c>
      <c r="F27" s="1">
        <f t="shared" si="13"/>
        <v>9.690366972477063E-2</v>
      </c>
      <c r="G27" s="1">
        <f t="shared" si="13"/>
        <v>0.1019367991845056</v>
      </c>
      <c r="H27" s="1">
        <f t="shared" si="13"/>
        <v>0.10709734964322119</v>
      </c>
      <c r="I27" s="1">
        <f t="shared" si="13"/>
        <v>0.11238532110091742</v>
      </c>
      <c r="J27" s="1">
        <f t="shared" si="13"/>
        <v>0.11780071355759428</v>
      </c>
      <c r="K27" s="1">
        <f t="shared" si="13"/>
        <v>0.1233435270132518</v>
      </c>
      <c r="L27" s="1">
        <f t="shared" si="13"/>
        <v>0.1290137614678899</v>
      </c>
      <c r="M27" s="1">
        <f t="shared" si="13"/>
        <v>0.13481141692150864</v>
      </c>
      <c r="N27" s="1">
        <f t="shared" si="13"/>
        <v>0.14073649337410807</v>
      </c>
      <c r="O27" s="1">
        <f t="shared" si="13"/>
        <v>0.14678899082568805</v>
      </c>
      <c r="P27" s="1">
        <f t="shared" si="13"/>
        <v>0.15296890927624876</v>
      </c>
      <c r="Q27" s="1">
        <f t="shared" si="13"/>
        <v>0.15927624872578999</v>
      </c>
      <c r="R27" s="1">
        <f t="shared" si="13"/>
        <v>0.16571100917431192</v>
      </c>
      <c r="S27" s="1">
        <f t="shared" si="13"/>
        <v>0.17227319062181448</v>
      </c>
      <c r="T27" s="1">
        <f t="shared" si="13"/>
        <v>0.17896279306829765</v>
      </c>
      <c r="U27" s="1">
        <f t="shared" si="13"/>
        <v>0.18577981651376149</v>
      </c>
      <c r="V27" s="1">
        <f t="shared" si="13"/>
        <v>0.19272426095820591</v>
      </c>
      <c r="W27" s="1">
        <f t="shared" si="13"/>
        <v>0.19979612640163094</v>
      </c>
      <c r="X27" s="1">
        <f t="shared" si="13"/>
        <v>0.20699541284403669</v>
      </c>
      <c r="Y27" s="1">
        <f t="shared" si="13"/>
        <v>0.21432212028542302</v>
      </c>
    </row>
    <row r="28" spans="1:28" x14ac:dyDescent="0.25">
      <c r="A28" s="10" t="s">
        <v>93</v>
      </c>
      <c r="B28" s="10">
        <f t="shared" ref="B28:Y28" si="14">B23/(B27+(B10*(B24+(1/B10)))*(B25+0.5*B27)*B26)</f>
        <v>10.366495681601227</v>
      </c>
      <c r="C28" s="10">
        <f t="shared" si="14"/>
        <v>10.332790181635003</v>
      </c>
      <c r="D28" s="10">
        <f t="shared" si="14"/>
        <v>10.658731097776828</v>
      </c>
      <c r="E28" s="10">
        <f t="shared" si="14"/>
        <v>10.630424840540636</v>
      </c>
      <c r="F28" s="10">
        <f t="shared" si="14"/>
        <v>10.602723024069874</v>
      </c>
      <c r="G28" s="10">
        <f t="shared" si="14"/>
        <v>10.575614509086469</v>
      </c>
      <c r="H28" s="10">
        <f t="shared" si="14"/>
        <v>11.177434264539032</v>
      </c>
      <c r="I28" s="10">
        <f t="shared" si="14"/>
        <v>10.851878591318892</v>
      </c>
      <c r="J28" s="10">
        <f t="shared" si="14"/>
        <v>11.23518210555417</v>
      </c>
      <c r="K28" s="10">
        <f t="shared" si="14"/>
        <v>11.124984860269496</v>
      </c>
      <c r="L28" s="10">
        <f t="shared" si="14"/>
        <v>11.501202914995146</v>
      </c>
      <c r="M28" s="10">
        <f t="shared" si="14"/>
        <v>11.438734207960815</v>
      </c>
      <c r="N28" s="10">
        <f t="shared" si="14"/>
        <v>11.532682237183909</v>
      </c>
      <c r="O28" s="10">
        <f t="shared" si="14"/>
        <v>12.211037461452658</v>
      </c>
      <c r="P28" s="10">
        <f t="shared" si="14"/>
        <v>12.152020503529402</v>
      </c>
      <c r="Q28" s="10">
        <f t="shared" si="14"/>
        <v>12.675549899121801</v>
      </c>
      <c r="R28" s="10">
        <f t="shared" si="14"/>
        <v>12.972210654312914</v>
      </c>
      <c r="S28" s="10">
        <f t="shared" si="14"/>
        <v>13.614155338090013</v>
      </c>
      <c r="T28" s="10">
        <f t="shared" si="14"/>
        <v>15.031221230799115</v>
      </c>
      <c r="U28" s="10">
        <f t="shared" si="14"/>
        <v>16.234639209188817</v>
      </c>
      <c r="V28" s="10">
        <f t="shared" si="14"/>
        <v>17.71648058506133</v>
      </c>
      <c r="W28" s="10">
        <f t="shared" si="14"/>
        <v>24.119925248942913</v>
      </c>
      <c r="X28" s="10">
        <f t="shared" si="14"/>
        <v>24.748456032026066</v>
      </c>
      <c r="Y28" s="10">
        <f t="shared" si="14"/>
        <v>12.544327866632543</v>
      </c>
      <c r="Z28" s="17">
        <f>(B28-Q28)/Q28</f>
        <v>-0.18216599957375826</v>
      </c>
      <c r="AA28" s="17">
        <f>(X28-Q28)/Q28</f>
        <v>0.95245620339837966</v>
      </c>
    </row>
    <row r="29" spans="1:28" x14ac:dyDescent="0.25">
      <c r="A29" s="10" t="s">
        <v>96</v>
      </c>
      <c r="B29" s="10">
        <f t="shared" ref="B29:Y29" si="15">B23/(B10*B24*B25)</f>
        <v>12.528341305279495</v>
      </c>
      <c r="C29" s="10">
        <f t="shared" si="15"/>
        <v>12.534088058296495</v>
      </c>
      <c r="D29" s="10">
        <f t="shared" si="15"/>
        <v>12.540002191203065</v>
      </c>
      <c r="E29" s="10">
        <f t="shared" si="15"/>
        <v>12.546084170516965</v>
      </c>
      <c r="F29" s="10">
        <f t="shared" si="15"/>
        <v>12.552334476680926</v>
      </c>
      <c r="G29" s="10">
        <f t="shared" si="15"/>
        <v>12.558753604158651</v>
      </c>
      <c r="H29" s="10">
        <f t="shared" si="15"/>
        <v>12.565342061533832</v>
      </c>
      <c r="I29" s="10">
        <f t="shared" si="15"/>
        <v>12.5721003716122</v>
      </c>
      <c r="J29" s="10">
        <f t="shared" si="15"/>
        <v>12.579029071526673</v>
      </c>
      <c r="K29" s="10">
        <f t="shared" si="15"/>
        <v>12.586128712845611</v>
      </c>
      <c r="L29" s="10">
        <f t="shared" si="15"/>
        <v>12.593399861684254</v>
      </c>
      <c r="M29" s="10">
        <f t="shared" si="15"/>
        <v>12.600843098819359</v>
      </c>
      <c r="N29" s="10">
        <f t="shared" si="15"/>
        <v>12.608459019807082</v>
      </c>
      <c r="O29" s="10">
        <f t="shared" si="15"/>
        <v>12.616248235104171</v>
      </c>
      <c r="P29" s="10">
        <f t="shared" si="15"/>
        <v>12.6242113701925</v>
      </c>
      <c r="Q29" s="10">
        <f t="shared" si="15"/>
        <v>12.632349065706981</v>
      </c>
      <c r="R29" s="10">
        <f t="shared" si="15"/>
        <v>12.640661977566937</v>
      </c>
      <c r="S29" s="10">
        <f t="shared" si="15"/>
        <v>12.649150777110965</v>
      </c>
      <c r="T29" s="10">
        <f t="shared" si="15"/>
        <v>12.657816151235322</v>
      </c>
      <c r="U29" s="10">
        <f t="shared" si="15"/>
        <v>12.666658802535952</v>
      </c>
      <c r="V29" s="10">
        <f t="shared" si="15"/>
        <v>12.675679449454128</v>
      </c>
      <c r="W29" s="10">
        <f t="shared" si="15"/>
        <v>12.684878826425841</v>
      </c>
      <c r="X29" s="10">
        <f t="shared" si="15"/>
        <v>12.694257684034936</v>
      </c>
      <c r="Y29" s="10">
        <f t="shared" si="15"/>
        <v>12.703816789170096</v>
      </c>
      <c r="Z29" s="17">
        <f>(B29-Q29)/Q29</f>
        <v>-8.2334457262454308E-3</v>
      </c>
      <c r="AA29" s="17">
        <f>(Y29-Q29)/Q29</f>
        <v>5.6575165150501332E-3</v>
      </c>
    </row>
    <row r="30" spans="1:28" x14ac:dyDescent="0.25">
      <c r="A30" s="10" t="s">
        <v>97</v>
      </c>
      <c r="B30" s="10">
        <f>B29*1.5</f>
        <v>18.792511957919242</v>
      </c>
      <c r="C30" s="10">
        <f t="shared" ref="C30:Y30" si="16">C29*1.5</f>
        <v>18.801132087444742</v>
      </c>
      <c r="D30" s="10">
        <f t="shared" si="16"/>
        <v>18.810003286804598</v>
      </c>
      <c r="E30" s="10">
        <f t="shared" si="16"/>
        <v>18.819126255775448</v>
      </c>
      <c r="F30" s="10">
        <f t="shared" si="16"/>
        <v>18.828501715021389</v>
      </c>
      <c r="G30" s="10">
        <f t="shared" si="16"/>
        <v>18.838130406237976</v>
      </c>
      <c r="H30" s="10">
        <f t="shared" si="16"/>
        <v>18.848013092300747</v>
      </c>
      <c r="I30" s="10">
        <f t="shared" si="16"/>
        <v>18.858150557418298</v>
      </c>
      <c r="J30" s="10">
        <f t="shared" si="16"/>
        <v>18.868543607290007</v>
      </c>
      <c r="K30" s="10">
        <f t="shared" si="16"/>
        <v>18.879193069268418</v>
      </c>
      <c r="L30" s="10">
        <f t="shared" si="16"/>
        <v>18.890099792526382</v>
      </c>
      <c r="M30" s="10">
        <f t="shared" si="16"/>
        <v>18.901264648229038</v>
      </c>
      <c r="N30" s="10">
        <f t="shared" si="16"/>
        <v>18.912688529710621</v>
      </c>
      <c r="O30" s="10">
        <f t="shared" si="16"/>
        <v>18.924372352656256</v>
      </c>
      <c r="P30" s="10">
        <f t="shared" si="16"/>
        <v>18.93631705528875</v>
      </c>
      <c r="Q30" s="10">
        <f t="shared" si="16"/>
        <v>18.94852359856047</v>
      </c>
      <c r="R30" s="10">
        <f t="shared" si="16"/>
        <v>18.960992966350407</v>
      </c>
      <c r="S30" s="10">
        <f t="shared" si="16"/>
        <v>18.973726165666449</v>
      </c>
      <c r="T30" s="10">
        <f t="shared" si="16"/>
        <v>18.986724226852981</v>
      </c>
      <c r="U30" s="10">
        <f t="shared" si="16"/>
        <v>18.99998820380393</v>
      </c>
      <c r="V30" s="10">
        <f t="shared" si="16"/>
        <v>19.013519174181191</v>
      </c>
      <c r="W30" s="10">
        <f t="shared" si="16"/>
        <v>19.02731823963876</v>
      </c>
      <c r="X30" s="10">
        <f t="shared" si="16"/>
        <v>19.041386526052403</v>
      </c>
      <c r="Y30" s="10">
        <f t="shared" si="16"/>
        <v>19.055725183755143</v>
      </c>
      <c r="Z30" s="17">
        <f>(B30-Q30)/Q30</f>
        <v>-8.2334457262454308E-3</v>
      </c>
      <c r="AA30" s="17">
        <f>(Y30-Q30)/Q30</f>
        <v>5.6575165150501332E-3</v>
      </c>
    </row>
    <row r="31" spans="1:28" x14ac:dyDescent="0.25">
      <c r="A31" s="16" t="s">
        <v>94</v>
      </c>
      <c r="B31">
        <v>80</v>
      </c>
      <c r="C31">
        <v>80</v>
      </c>
      <c r="D31">
        <v>80</v>
      </c>
      <c r="E31">
        <v>80</v>
      </c>
      <c r="F31">
        <v>80</v>
      </c>
      <c r="G31">
        <v>80</v>
      </c>
      <c r="H31">
        <v>80</v>
      </c>
      <c r="I31">
        <v>80</v>
      </c>
      <c r="J31">
        <v>80</v>
      </c>
      <c r="K31">
        <v>80</v>
      </c>
      <c r="L31">
        <v>80</v>
      </c>
      <c r="M31">
        <v>80</v>
      </c>
      <c r="N31">
        <v>80</v>
      </c>
      <c r="O31">
        <v>80</v>
      </c>
      <c r="P31">
        <v>80</v>
      </c>
      <c r="Q31">
        <v>80</v>
      </c>
      <c r="R31">
        <v>80</v>
      </c>
      <c r="S31">
        <v>80</v>
      </c>
      <c r="T31">
        <v>80</v>
      </c>
      <c r="U31">
        <v>80</v>
      </c>
      <c r="V31">
        <v>80</v>
      </c>
      <c r="W31">
        <v>80</v>
      </c>
      <c r="X31">
        <v>80</v>
      </c>
      <c r="Y31">
        <v>80</v>
      </c>
      <c r="Z31" s="18"/>
      <c r="AA31" s="18"/>
    </row>
    <row r="32" spans="1:28" x14ac:dyDescent="0.25">
      <c r="A32" s="1" t="s">
        <v>45</v>
      </c>
      <c r="B32" s="1">
        <f>0.265*SQRT(B7)</f>
        <v>1.1851160280748887</v>
      </c>
      <c r="C32" s="1">
        <f t="shared" ref="C32:V32" si="17">0.265*SQRT(C7)</f>
        <v>1.1851160280748887</v>
      </c>
      <c r="D32" s="1">
        <f t="shared" si="17"/>
        <v>1.1851160280748887</v>
      </c>
      <c r="E32" s="1">
        <f t="shared" si="17"/>
        <v>1.1851160280748887</v>
      </c>
      <c r="F32" s="1">
        <f t="shared" si="17"/>
        <v>1.1851160280748887</v>
      </c>
      <c r="G32" s="1">
        <f t="shared" si="17"/>
        <v>1.1851160280748887</v>
      </c>
      <c r="H32" s="1">
        <f t="shared" si="17"/>
        <v>1.1851160280748887</v>
      </c>
      <c r="I32" s="1">
        <f t="shared" si="17"/>
        <v>1.1851160280748887</v>
      </c>
      <c r="J32" s="1">
        <f t="shared" si="17"/>
        <v>1.1851160280748887</v>
      </c>
      <c r="K32" s="1">
        <f t="shared" si="17"/>
        <v>1.1851160280748887</v>
      </c>
      <c r="L32" s="1">
        <f t="shared" si="17"/>
        <v>1.1851160280748887</v>
      </c>
      <c r="M32" s="1">
        <f t="shared" si="17"/>
        <v>1.1851160280748887</v>
      </c>
      <c r="N32" s="1">
        <f t="shared" si="17"/>
        <v>1.1851160280748887</v>
      </c>
      <c r="O32" s="1">
        <f t="shared" si="17"/>
        <v>1.1851160280748887</v>
      </c>
      <c r="P32" s="1">
        <f t="shared" si="17"/>
        <v>1.1851160280748887</v>
      </c>
      <c r="Q32" s="1">
        <f t="shared" si="17"/>
        <v>1.1851160280748887</v>
      </c>
      <c r="R32" s="1">
        <f t="shared" si="17"/>
        <v>1.1851160280748887</v>
      </c>
      <c r="S32" s="1">
        <f t="shared" si="17"/>
        <v>1.1851160280748887</v>
      </c>
      <c r="T32" s="1">
        <f t="shared" si="17"/>
        <v>1.1851160280748887</v>
      </c>
      <c r="U32" s="1">
        <f t="shared" si="17"/>
        <v>1.1851160280748887</v>
      </c>
      <c r="V32" s="1">
        <f t="shared" si="17"/>
        <v>1.1851160280748887</v>
      </c>
      <c r="W32" s="1">
        <f t="shared" ref="W32:Y32" si="18">0.265*SQRT(W7)</f>
        <v>1.1851160280748887</v>
      </c>
      <c r="X32" s="1">
        <f t="shared" si="18"/>
        <v>1.1851160280748887</v>
      </c>
      <c r="Y32" s="1">
        <f t="shared" si="18"/>
        <v>1.1851160280748887</v>
      </c>
      <c r="Z32" s="18"/>
      <c r="AA32" s="18"/>
    </row>
    <row r="33" spans="1:27" x14ac:dyDescent="0.25">
      <c r="A33" s="1" t="s">
        <v>43</v>
      </c>
      <c r="B33" s="1">
        <f>B6/(((B31)^2)*(B32^(4/3)))</f>
        <v>4.9834739028816639E-2</v>
      </c>
      <c r="C33" s="1">
        <f t="shared" ref="C33:V33" si="19">C6/(((C31)^2)*(C32^(4/3)))</f>
        <v>4.9834739028816639E-2</v>
      </c>
      <c r="D33" s="1">
        <f t="shared" si="19"/>
        <v>4.9834739028816639E-2</v>
      </c>
      <c r="E33" s="1">
        <f t="shared" si="19"/>
        <v>4.9834739028816639E-2</v>
      </c>
      <c r="F33" s="1">
        <f t="shared" si="19"/>
        <v>4.9834739028816639E-2</v>
      </c>
      <c r="G33" s="1">
        <f t="shared" si="19"/>
        <v>4.9834739028816639E-2</v>
      </c>
      <c r="H33" s="1">
        <f t="shared" si="19"/>
        <v>4.9834739028816639E-2</v>
      </c>
      <c r="I33" s="1">
        <f t="shared" si="19"/>
        <v>4.9834739028816639E-2</v>
      </c>
      <c r="J33" s="1">
        <f t="shared" si="19"/>
        <v>4.9834739028816639E-2</v>
      </c>
      <c r="K33" s="1">
        <f t="shared" si="19"/>
        <v>4.9834739028816639E-2</v>
      </c>
      <c r="L33" s="1">
        <f t="shared" si="19"/>
        <v>4.9834739028816639E-2</v>
      </c>
      <c r="M33" s="1">
        <f t="shared" si="19"/>
        <v>4.9834739028816639E-2</v>
      </c>
      <c r="N33" s="1">
        <f t="shared" si="19"/>
        <v>4.9834739028816639E-2</v>
      </c>
      <c r="O33" s="1">
        <f t="shared" si="19"/>
        <v>4.9834739028816639E-2</v>
      </c>
      <c r="P33" s="1">
        <f t="shared" si="19"/>
        <v>4.9834739028816639E-2</v>
      </c>
      <c r="Q33" s="1">
        <f t="shared" si="19"/>
        <v>4.9834739028816639E-2</v>
      </c>
      <c r="R33" s="1">
        <f t="shared" si="19"/>
        <v>4.9834739028816639E-2</v>
      </c>
      <c r="S33" s="1">
        <f t="shared" si="19"/>
        <v>4.9834739028816639E-2</v>
      </c>
      <c r="T33" s="1">
        <f t="shared" si="19"/>
        <v>4.9834739028816639E-2</v>
      </c>
      <c r="U33" s="1">
        <f t="shared" si="19"/>
        <v>4.9834739028816639E-2</v>
      </c>
      <c r="V33" s="1">
        <f t="shared" si="19"/>
        <v>4.9834739028816639E-2</v>
      </c>
      <c r="W33" s="1">
        <f t="shared" ref="W33" si="20">W6/(((W31)^2)*(W32^(4/3)))</f>
        <v>4.9834739028816639E-2</v>
      </c>
      <c r="X33" s="1">
        <f t="shared" ref="X33" si="21">X6/(((X31)^2)*(X32^(4/3)))</f>
        <v>4.9834739028816639E-2</v>
      </c>
      <c r="Y33" s="1">
        <f t="shared" ref="Y33" si="22">Y6/(((Y31)^2)*(Y32^(4/3)))</f>
        <v>4.9834739028816639E-2</v>
      </c>
      <c r="Z33" s="18"/>
      <c r="AA33" s="18"/>
    </row>
    <row r="34" spans="1:27" x14ac:dyDescent="0.25">
      <c r="A34" s="1" t="s">
        <v>95</v>
      </c>
      <c r="B34">
        <f>(B9/B7)^2</f>
        <v>3.0625</v>
      </c>
      <c r="C34">
        <f t="shared" ref="C34:V34" si="23">(C9/C7)^2</f>
        <v>3.24</v>
      </c>
      <c r="D34">
        <f t="shared" si="23"/>
        <v>3.4225000000000003</v>
      </c>
      <c r="E34">
        <f t="shared" si="23"/>
        <v>3.61</v>
      </c>
      <c r="F34">
        <f t="shared" si="23"/>
        <v>3.8024999999999998</v>
      </c>
      <c r="G34">
        <f t="shared" si="23"/>
        <v>4</v>
      </c>
      <c r="H34">
        <f t="shared" si="23"/>
        <v>4.2024999999999997</v>
      </c>
      <c r="I34">
        <f t="shared" si="23"/>
        <v>4.41</v>
      </c>
      <c r="J34">
        <f t="shared" si="23"/>
        <v>4.6224999999999996</v>
      </c>
      <c r="K34">
        <f t="shared" si="23"/>
        <v>4.8400000000000007</v>
      </c>
      <c r="L34">
        <f t="shared" si="23"/>
        <v>5.0625</v>
      </c>
      <c r="M34">
        <f t="shared" si="23"/>
        <v>5.2899999999999991</v>
      </c>
      <c r="N34">
        <f t="shared" si="23"/>
        <v>5.5225000000000009</v>
      </c>
      <c r="O34">
        <f t="shared" si="23"/>
        <v>5.76</v>
      </c>
      <c r="P34">
        <f t="shared" si="23"/>
        <v>6.0025000000000013</v>
      </c>
      <c r="Q34">
        <f t="shared" si="23"/>
        <v>6.25</v>
      </c>
      <c r="R34">
        <f t="shared" si="23"/>
        <v>6.5024999999999995</v>
      </c>
      <c r="S34">
        <f t="shared" si="23"/>
        <v>6.7600000000000007</v>
      </c>
      <c r="T34">
        <f t="shared" si="23"/>
        <v>7.0225</v>
      </c>
      <c r="U34">
        <f t="shared" si="23"/>
        <v>7.2900000000000009</v>
      </c>
      <c r="V34">
        <f t="shared" si="23"/>
        <v>7.5625</v>
      </c>
      <c r="W34">
        <f t="shared" ref="W34:Y34" si="24">(W9/W7)^2</f>
        <v>7.839999999999999</v>
      </c>
      <c r="X34">
        <f t="shared" si="24"/>
        <v>8.1225000000000005</v>
      </c>
      <c r="Y34">
        <f t="shared" si="24"/>
        <v>8.41</v>
      </c>
      <c r="Z34" s="18"/>
      <c r="AA34" s="18"/>
    </row>
    <row r="35" spans="1:27" x14ac:dyDescent="0.25">
      <c r="A35" s="1" t="s">
        <v>44</v>
      </c>
      <c r="B35" s="1">
        <f>B33*B34</f>
        <v>0.15261888827575096</v>
      </c>
      <c r="C35" s="1">
        <f t="shared" ref="C35:V35" si="25">C33*C34</f>
        <v>0.16146455445336591</v>
      </c>
      <c r="D35" s="1">
        <f t="shared" si="25"/>
        <v>0.17055939432612496</v>
      </c>
      <c r="E35" s="1">
        <f t="shared" si="25"/>
        <v>0.17990340789402806</v>
      </c>
      <c r="F35" s="1">
        <f t="shared" si="25"/>
        <v>0.18949659515707526</v>
      </c>
      <c r="G35" s="1">
        <f t="shared" si="25"/>
        <v>0.19933895611526656</v>
      </c>
      <c r="H35" s="1">
        <f t="shared" si="25"/>
        <v>0.2094304907686019</v>
      </c>
      <c r="I35" s="1">
        <f t="shared" si="25"/>
        <v>0.2197711991170814</v>
      </c>
      <c r="J35" s="1">
        <f t="shared" si="25"/>
        <v>0.23036108116070489</v>
      </c>
      <c r="K35" s="1">
        <f t="shared" si="25"/>
        <v>0.24120013689947256</v>
      </c>
      <c r="L35" s="1">
        <f t="shared" si="25"/>
        <v>0.25228836633338425</v>
      </c>
      <c r="M35" s="1">
        <f t="shared" si="25"/>
        <v>0.26362576946243998</v>
      </c>
      <c r="N35" s="1">
        <f t="shared" si="25"/>
        <v>0.27521234628663993</v>
      </c>
      <c r="O35" s="1">
        <f t="shared" si="25"/>
        <v>0.28704809680598381</v>
      </c>
      <c r="P35" s="1">
        <f t="shared" si="25"/>
        <v>0.29913302102047196</v>
      </c>
      <c r="Q35" s="1">
        <f t="shared" si="25"/>
        <v>0.31146711893010398</v>
      </c>
      <c r="R35" s="1">
        <f t="shared" si="25"/>
        <v>0.32405039053488016</v>
      </c>
      <c r="S35" s="1">
        <f t="shared" si="25"/>
        <v>0.3368828358348005</v>
      </c>
      <c r="T35" s="1">
        <f t="shared" si="25"/>
        <v>0.34996445482986482</v>
      </c>
      <c r="U35" s="1">
        <f t="shared" si="25"/>
        <v>0.36329524752007336</v>
      </c>
      <c r="V35" s="1">
        <f t="shared" si="25"/>
        <v>0.37687521390542583</v>
      </c>
      <c r="W35" s="1">
        <f t="shared" ref="W35" si="26">W33*W34</f>
        <v>0.3907043539859224</v>
      </c>
      <c r="X35" s="1">
        <f t="shared" ref="X35" si="27">X33*X34</f>
        <v>0.40478266776156319</v>
      </c>
      <c r="Y35" s="1">
        <f t="shared" ref="Y35" si="28">Y33*Y34</f>
        <v>0.41911015523234796</v>
      </c>
      <c r="Z35" s="18"/>
      <c r="AA35" s="18"/>
    </row>
    <row r="36" spans="1:27" x14ac:dyDescent="0.25">
      <c r="A36" s="1" t="s">
        <v>42</v>
      </c>
      <c r="B36" s="15">
        <f t="shared" ref="B36:V36" si="29">(1+((B6*B5)/(B4*B7)))/(1-(3*(B35/B25)))</f>
        <v>1.0812474312959315</v>
      </c>
      <c r="C36" s="1">
        <f t="shared" si="29"/>
        <v>1.0813204258920488</v>
      </c>
      <c r="D36" s="1">
        <f t="shared" si="29"/>
        <v>1.0813955568194336</v>
      </c>
      <c r="E36" s="1">
        <f t="shared" si="29"/>
        <v>1.0814728308943935</v>
      </c>
      <c r="F36" s="1">
        <f t="shared" si="29"/>
        <v>1.0815522551391501</v>
      </c>
      <c r="G36" s="1">
        <f t="shared" si="29"/>
        <v>1.0816338367834553</v>
      </c>
      <c r="H36" s="1">
        <f t="shared" si="29"/>
        <v>1.0817175832662611</v>
      </c>
      <c r="I36" s="1">
        <f t="shared" si="29"/>
        <v>1.0818035022374395</v>
      </c>
      <c r="J36" s="1">
        <f t="shared" si="29"/>
        <v>1.0818916015595574</v>
      </c>
      <c r="K36" s="1">
        <f t="shared" si="29"/>
        <v>1.0819818893097055</v>
      </c>
      <c r="L36" s="1">
        <f t="shared" si="29"/>
        <v>1.0820743737813812</v>
      </c>
      <c r="M36" s="1">
        <f t="shared" si="29"/>
        <v>1.0821690634864267</v>
      </c>
      <c r="N36" s="1">
        <f t="shared" si="29"/>
        <v>1.0822659671570258</v>
      </c>
      <c r="O36" s="1">
        <f t="shared" si="29"/>
        <v>1.0823650937477565</v>
      </c>
      <c r="P36" s="1">
        <f t="shared" si="29"/>
        <v>1.082466452437701</v>
      </c>
      <c r="Q36" s="1">
        <f t="shared" si="29"/>
        <v>1.0825700526326172</v>
      </c>
      <c r="R36" s="1">
        <f t="shared" si="29"/>
        <v>1.0826759039671694</v>
      </c>
      <c r="S36" s="1">
        <f t="shared" si="29"/>
        <v>1.0827840163072198</v>
      </c>
      <c r="T36" s="1">
        <f t="shared" si="29"/>
        <v>1.0828943997521832</v>
      </c>
      <c r="U36" s="1">
        <f t="shared" si="29"/>
        <v>1.0830070646374439</v>
      </c>
      <c r="V36" s="1">
        <f t="shared" si="29"/>
        <v>1.0831220215368389</v>
      </c>
      <c r="W36" s="1">
        <f t="shared" ref="W36:Y36" si="30">(1+((W6*W5)/(W4*W7)))/(1-(3*(W35/W25)))</f>
        <v>1.0832392812652045</v>
      </c>
      <c r="X36" s="1">
        <f t="shared" si="30"/>
        <v>1.0833588548809916</v>
      </c>
      <c r="Y36" s="1">
        <f t="shared" si="30"/>
        <v>1.0834807536889477</v>
      </c>
      <c r="Z36" s="18"/>
      <c r="AA36" s="18"/>
    </row>
    <row r="37" spans="1:27" x14ac:dyDescent="0.25">
      <c r="A37" s="10" t="s">
        <v>98</v>
      </c>
      <c r="B37" s="10">
        <f t="shared" ref="B37:V37" si="31">B36*B28</f>
        <v>11.208746827271694</v>
      </c>
      <c r="C37" s="10">
        <f t="shared" si="31"/>
        <v>11.173057079858742</v>
      </c>
      <c r="D37" s="10">
        <f t="shared" si="31"/>
        <v>11.526304450468984</v>
      </c>
      <c r="E37" s="10">
        <f t="shared" si="31"/>
        <v>11.496515645909563</v>
      </c>
      <c r="F37" s="10">
        <f t="shared" si="31"/>
        <v>11.467398997298561</v>
      </c>
      <c r="G37" s="10">
        <f t="shared" si="31"/>
        <v>11.438942497805975</v>
      </c>
      <c r="H37" s="10">
        <f t="shared" si="31"/>
        <v>12.09082717975466</v>
      </c>
      <c r="I37" s="10">
        <f t="shared" si="31"/>
        <v>11.739600265944269</v>
      </c>
      <c r="J37" s="10">
        <f t="shared" si="31"/>
        <v>12.155249161991282</v>
      </c>
      <c r="K37" s="10">
        <f t="shared" si="31"/>
        <v>12.03703213765626</v>
      </c>
      <c r="L37" s="10">
        <f t="shared" si="31"/>
        <v>12.445156941975968</v>
      </c>
      <c r="M37" s="10">
        <f t="shared" si="31"/>
        <v>12.378644285299108</v>
      </c>
      <c r="N37" s="10">
        <f t="shared" si="31"/>
        <v>12.481429495340496</v>
      </c>
      <c r="O37" s="10">
        <f t="shared" si="31"/>
        <v>13.216800706722573</v>
      </c>
      <c r="P37" s="10">
        <f t="shared" si="31"/>
        <v>13.154154524405676</v>
      </c>
      <c r="Q37" s="10">
        <f t="shared" si="31"/>
        <v>13.722170721439653</v>
      </c>
      <c r="R37" s="10">
        <f t="shared" si="31"/>
        <v>14.04469989661078</v>
      </c>
      <c r="S37" s="10">
        <f t="shared" si="31"/>
        <v>14.741189795607479</v>
      </c>
      <c r="T37" s="10">
        <f t="shared" si="31"/>
        <v>16.277225292268479</v>
      </c>
      <c r="U37" s="10">
        <f t="shared" si="31"/>
        <v>17.582228955391535</v>
      </c>
      <c r="V37" s="10">
        <f t="shared" si="31"/>
        <v>19.189110265809784</v>
      </c>
      <c r="W37" s="10">
        <f t="shared" ref="W37:Y37" si="32">W36*W28</f>
        <v>26.127650490835379</v>
      </c>
      <c r="X37" s="10">
        <f t="shared" si="32"/>
        <v>26.811458986928329</v>
      </c>
      <c r="Y37" s="10">
        <f t="shared" si="32"/>
        <v>13.591537811460297</v>
      </c>
      <c r="Z37" s="17">
        <f>(B37-Q37)/Q37</f>
        <v>-0.18316518174788196</v>
      </c>
      <c r="AA37" s="17">
        <f>(X37-Q37)/Q37</f>
        <v>0.95387883821018526</v>
      </c>
    </row>
    <row r="38" spans="1:27" x14ac:dyDescent="0.25">
      <c r="A38" s="10" t="s">
        <v>88</v>
      </c>
      <c r="B38" s="13">
        <f t="shared" ref="B38:V38" si="33">B37/B30</f>
        <v>0.59644750272718505</v>
      </c>
      <c r="C38" s="13">
        <f t="shared" si="33"/>
        <v>0.59427576104951829</v>
      </c>
      <c r="D38" s="13">
        <f t="shared" si="33"/>
        <v>0.61277524914388504</v>
      </c>
      <c r="E38" s="13">
        <f t="shared" si="33"/>
        <v>0.61089529288754141</v>
      </c>
      <c r="F38" s="13">
        <f t="shared" si="33"/>
        <v>0.60904469037756015</v>
      </c>
      <c r="G38" s="13">
        <f t="shared" si="33"/>
        <v>0.60722281092279373</v>
      </c>
      <c r="H38" s="13">
        <f t="shared" si="33"/>
        <v>0.64149080969673455</v>
      </c>
      <c r="I38" s="13">
        <f t="shared" si="33"/>
        <v>0.62252129285955982</v>
      </c>
      <c r="J38" s="13">
        <f t="shared" si="33"/>
        <v>0.64420706838735597</v>
      </c>
      <c r="K38" s="13">
        <f t="shared" si="33"/>
        <v>0.63758191854344459</v>
      </c>
      <c r="L38" s="13">
        <f t="shared" si="33"/>
        <v>0.65881901518062547</v>
      </c>
      <c r="M38" s="13">
        <f t="shared" si="33"/>
        <v>0.65491090229557369</v>
      </c>
      <c r="N38" s="13">
        <f t="shared" si="33"/>
        <v>0.65995003702054156</v>
      </c>
      <c r="O38" s="13">
        <f t="shared" si="33"/>
        <v>0.6984010069357699</v>
      </c>
      <c r="P38" s="13">
        <f t="shared" si="33"/>
        <v>0.69465221172624136</v>
      </c>
      <c r="Q38" s="13">
        <f t="shared" si="33"/>
        <v>0.7241815252815863</v>
      </c>
      <c r="R38" s="13">
        <f t="shared" si="33"/>
        <v>0.74071542147268088</v>
      </c>
      <c r="S38" s="13">
        <f t="shared" si="33"/>
        <v>0.7769264543451736</v>
      </c>
      <c r="T38" s="13">
        <f t="shared" si="33"/>
        <v>0.85729508143629907</v>
      </c>
      <c r="U38" s="13">
        <f t="shared" si="33"/>
        <v>0.92538104586146275</v>
      </c>
      <c r="V38" s="13">
        <f t="shared" si="33"/>
        <v>1.0092350653248365</v>
      </c>
      <c r="W38" s="13">
        <f t="shared" ref="W38:Y38" si="34">W37/W30</f>
        <v>1.3731651597861445</v>
      </c>
      <c r="X38" s="13">
        <f t="shared" si="34"/>
        <v>1.4080623252012097</v>
      </c>
      <c r="Y38" s="13">
        <f t="shared" si="34"/>
        <v>0.71325219483365432</v>
      </c>
    </row>
    <row r="39" spans="1:27" x14ac:dyDescent="0.25">
      <c r="A39" s="1" t="s">
        <v>57</v>
      </c>
      <c r="B39">
        <f t="shared" ref="B39:Y39" si="35">B19/50</f>
        <v>0.7</v>
      </c>
      <c r="C39">
        <f t="shared" si="35"/>
        <v>0.72</v>
      </c>
      <c r="D39">
        <f t="shared" si="35"/>
        <v>0.74</v>
      </c>
      <c r="E39">
        <f t="shared" si="35"/>
        <v>0.76</v>
      </c>
      <c r="F39">
        <f t="shared" si="35"/>
        <v>0.78</v>
      </c>
      <c r="G39">
        <f t="shared" si="35"/>
        <v>0.8</v>
      </c>
      <c r="H39">
        <f t="shared" si="35"/>
        <v>0.82</v>
      </c>
      <c r="I39">
        <f t="shared" si="35"/>
        <v>0.84</v>
      </c>
      <c r="J39">
        <f t="shared" si="35"/>
        <v>0.86</v>
      </c>
      <c r="K39">
        <f t="shared" si="35"/>
        <v>0.88</v>
      </c>
      <c r="L39">
        <f t="shared" si="35"/>
        <v>0.9</v>
      </c>
      <c r="M39">
        <f t="shared" si="35"/>
        <v>0.92</v>
      </c>
      <c r="N39">
        <f t="shared" si="35"/>
        <v>0.94</v>
      </c>
      <c r="O39">
        <f t="shared" si="35"/>
        <v>0.96</v>
      </c>
      <c r="P39">
        <f t="shared" si="35"/>
        <v>0.98</v>
      </c>
      <c r="Q39">
        <f t="shared" si="35"/>
        <v>1</v>
      </c>
      <c r="R39">
        <f t="shared" si="35"/>
        <v>1.02</v>
      </c>
      <c r="S39">
        <f t="shared" si="35"/>
        <v>1.04</v>
      </c>
      <c r="T39">
        <f t="shared" si="35"/>
        <v>1.06</v>
      </c>
      <c r="U39">
        <f t="shared" si="35"/>
        <v>1.08</v>
      </c>
      <c r="V39">
        <f t="shared" si="35"/>
        <v>1.1000000000000001</v>
      </c>
      <c r="W39">
        <f t="shared" si="35"/>
        <v>1.1200000000000001</v>
      </c>
      <c r="X39">
        <f t="shared" si="35"/>
        <v>1.1399999999999999</v>
      </c>
      <c r="Y39">
        <f t="shared" si="35"/>
        <v>1.1599999999999999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System zero</vt:lpstr>
      <vt:lpstr>L1</vt:lpstr>
      <vt:lpstr>A1</vt:lpstr>
      <vt:lpstr>H0</vt:lpstr>
      <vt:lpstr>Q</vt:lpstr>
      <vt:lpstr>M</vt:lpstr>
      <vt:lpstr>L2</vt:lpstr>
      <vt:lpstr>A2</vt:lpstr>
      <vt:lpstr>q0</vt:lpstr>
      <vt:lpstr>Kvinen</vt:lpstr>
      <vt:lpstr>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Eirik</dc:creator>
  <cp:lastModifiedBy>Eirik</cp:lastModifiedBy>
  <dcterms:created xsi:type="dcterms:W3CDTF">2016-02-15T10:39:27Z</dcterms:created>
  <dcterms:modified xsi:type="dcterms:W3CDTF">2016-06-08T09:05:27Z</dcterms:modified>
</cp:coreProperties>
</file>