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" yWindow="765" windowWidth="21510" windowHeight="10965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N88" i="1"/>
  <c r="N87"/>
  <c r="N86"/>
  <c r="N85"/>
  <c r="H122"/>
  <c r="B102"/>
  <c r="H121"/>
  <c r="B101"/>
  <c r="H120"/>
  <c r="B100"/>
  <c r="H119"/>
  <c r="B99"/>
  <c r="H118"/>
  <c r="B98"/>
  <c r="H117"/>
  <c r="B97"/>
  <c r="H116"/>
  <c r="B96"/>
  <c r="L88"/>
  <c r="O88" s="1"/>
  <c r="K88"/>
  <c r="L87"/>
  <c r="O87" s="1"/>
  <c r="K87"/>
  <c r="L86"/>
  <c r="O86" s="1"/>
  <c r="K86"/>
  <c r="L85"/>
  <c r="O85" s="1"/>
  <c r="K85"/>
  <c r="N89" l="1"/>
  <c r="O89"/>
  <c r="S52" l="1"/>
  <c r="S53"/>
  <c r="S54"/>
  <c r="S55"/>
  <c r="S56"/>
  <c r="S51"/>
  <c r="S41"/>
  <c r="S42"/>
  <c r="S43"/>
  <c r="S44"/>
  <c r="S45"/>
  <c r="S40"/>
  <c r="S30"/>
  <c r="S31"/>
  <c r="S32"/>
  <c r="S33"/>
  <c r="S34"/>
  <c r="S29"/>
  <c r="P57"/>
  <c r="P46"/>
  <c r="P35"/>
  <c r="Q52"/>
  <c r="Q53"/>
  <c r="Q54"/>
  <c r="Q55"/>
  <c r="Q56"/>
  <c r="Q51"/>
  <c r="R50"/>
  <c r="R52" s="1"/>
  <c r="B35"/>
  <c r="B34"/>
  <c r="B33"/>
  <c r="B32"/>
  <c r="B31"/>
  <c r="B30"/>
  <c r="Q30"/>
  <c r="Q31"/>
  <c r="Q32"/>
  <c r="Q33"/>
  <c r="Q34"/>
  <c r="Q29"/>
  <c r="Q41"/>
  <c r="Q42"/>
  <c r="Q43"/>
  <c r="Q44"/>
  <c r="Q45"/>
  <c r="Q40"/>
  <c r="R39"/>
  <c r="R28"/>
  <c r="B23"/>
  <c r="B22"/>
  <c r="B21"/>
  <c r="B20"/>
  <c r="B19"/>
  <c r="B18"/>
  <c r="B6"/>
  <c r="B7"/>
  <c r="B8"/>
  <c r="B9"/>
  <c r="B10"/>
  <c r="B11"/>
  <c r="R31" l="1"/>
  <c r="R54"/>
  <c r="R56"/>
  <c r="R41"/>
  <c r="R51"/>
  <c r="R55"/>
  <c r="R53"/>
  <c r="R33"/>
  <c r="R29"/>
  <c r="R30"/>
  <c r="R34"/>
  <c r="R32"/>
  <c r="R40"/>
  <c r="R44"/>
  <c r="R42"/>
  <c r="R45"/>
  <c r="R43"/>
</calcChain>
</file>

<file path=xl/sharedStrings.xml><?xml version="1.0" encoding="utf-8"?>
<sst xmlns="http://schemas.openxmlformats.org/spreadsheetml/2006/main" count="136" uniqueCount="45">
  <si>
    <t>OMEGA = 1100rpm</t>
  </si>
  <si>
    <t>Rel</t>
  </si>
  <si>
    <t>Abs</t>
  </si>
  <si>
    <t>P_tot</t>
  </si>
  <si>
    <t>P_stat [Pa]</t>
  </si>
  <si>
    <t>Pa</t>
  </si>
  <si>
    <t>V_dot</t>
  </si>
  <si>
    <t>[kg/s]</t>
  </si>
  <si>
    <t>[m3/h]</t>
  </si>
  <si>
    <t>Shaft Power</t>
  </si>
  <si>
    <t>W</t>
  </si>
  <si>
    <t>Eff_tot</t>
  </si>
  <si>
    <t>Eff_stat</t>
  </si>
  <si>
    <t>%</t>
  </si>
  <si>
    <t>Cu [m/s]</t>
  </si>
  <si>
    <t>Cm [m/s]</t>
  </si>
  <si>
    <t>inn</t>
  </si>
  <si>
    <t>ut</t>
  </si>
  <si>
    <t>m_dot</t>
  </si>
  <si>
    <t>P_th for Omega=1100rpm</t>
  </si>
  <si>
    <t>Q [m3/h]</t>
  </si>
  <si>
    <t>P_tot [Pa]</t>
  </si>
  <si>
    <t>P_th [Pa]</t>
  </si>
  <si>
    <t>P_th for Omega=1350rpm</t>
  </si>
  <si>
    <t>OMEGA = 1600rpm</t>
  </si>
  <si>
    <t>OMEGA = 1350rpm</t>
  </si>
  <si>
    <t>P_th for Omega=1600rpm</t>
  </si>
  <si>
    <t>Eff_tot [%]</t>
  </si>
  <si>
    <t>Viftekarakteristikk Fläkt Woods uten diffusor</t>
  </si>
  <si>
    <t>Omega</t>
  </si>
  <si>
    <t>Cm [m/s] KUN</t>
  </si>
  <si>
    <t>Cu [m/s] KUN</t>
  </si>
  <si>
    <t>P_stat kun vifte (abs)</t>
  </si>
  <si>
    <t>Trykkøkning</t>
  </si>
  <si>
    <t>Virkn.økning</t>
  </si>
  <si>
    <t>[rpm]</t>
  </si>
  <si>
    <t>[Pa]</t>
  </si>
  <si>
    <t>[%]</t>
  </si>
  <si>
    <t>Snittøkning:</t>
  </si>
  <si>
    <t>OMEGA = 1480rpm</t>
  </si>
  <si>
    <t>Moment</t>
  </si>
  <si>
    <t>FLAKT WOODS</t>
  </si>
  <si>
    <t>[m3/s]</t>
  </si>
  <si>
    <t>Nm</t>
  </si>
  <si>
    <t>Flakt med bladlaus diff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</si>
</sst>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5" xfId="1" applyFon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9" fontId="0" fillId="0" borderId="7" xfId="1" applyFont="1" applyBorder="1" applyAlignment="1">
      <alignment horizontal="center"/>
    </xf>
    <xf numFmtId="9" fontId="0" fillId="0" borderId="8" xfId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2" borderId="9" xfId="0" applyFont="1" applyFill="1" applyBorder="1"/>
    <xf numFmtId="0" fontId="2" fillId="2" borderId="10" xfId="0" applyFont="1" applyFill="1" applyBorder="1"/>
    <xf numFmtId="1" fontId="0" fillId="0" borderId="6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ont="1"/>
    <xf numFmtId="0" fontId="0" fillId="0" borderId="3" xfId="0" applyBorder="1"/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8" xfId="0" applyBorder="1"/>
    <xf numFmtId="0" fontId="0" fillId="0" borderId="5" xfId="0" applyBorder="1"/>
    <xf numFmtId="0" fontId="0" fillId="0" borderId="11" xfId="0" applyFill="1" applyBorder="1"/>
    <xf numFmtId="0" fontId="0" fillId="0" borderId="8" xfId="0" applyFill="1" applyBorder="1"/>
    <xf numFmtId="0" fontId="0" fillId="0" borderId="6" xfId="0" applyBorder="1"/>
    <xf numFmtId="0" fontId="0" fillId="0" borderId="7" xfId="0" applyBorder="1"/>
    <xf numFmtId="0" fontId="0" fillId="2" borderId="11" xfId="0" applyFill="1" applyBorder="1"/>
    <xf numFmtId="0" fontId="0" fillId="0" borderId="2" xfId="0" applyBorder="1" applyAlignment="1">
      <alignment horizontal="center"/>
    </xf>
    <xf numFmtId="9" fontId="0" fillId="0" borderId="2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5" fillId="0" borderId="0" xfId="0" applyFont="1"/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9" fontId="0" fillId="0" borderId="14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0" fillId="2" borderId="15" xfId="0" applyFill="1" applyBorder="1"/>
    <xf numFmtId="164" fontId="2" fillId="2" borderId="15" xfId="0" applyNumberFormat="1" applyFont="1" applyFill="1" applyBorder="1" applyAlignment="1">
      <alignment horizontal="center"/>
    </xf>
    <xf numFmtId="9" fontId="2" fillId="2" borderId="15" xfId="1" applyFon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2" fontId="0" fillId="0" borderId="23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9" fontId="0" fillId="0" borderId="23" xfId="1" applyFont="1" applyBorder="1" applyAlignment="1">
      <alignment horizontal="center"/>
    </xf>
    <xf numFmtId="9" fontId="0" fillId="0" borderId="24" xfId="1" applyFont="1" applyBorder="1" applyAlignment="1">
      <alignment horizontal="center"/>
    </xf>
    <xf numFmtId="0" fontId="0" fillId="0" borderId="25" xfId="0" applyBorder="1" applyAlignment="1">
      <alignment horizontal="center"/>
    </xf>
    <xf numFmtId="2" fontId="0" fillId="0" borderId="26" xfId="0" applyNumberFormat="1" applyFill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2" fillId="0" borderId="26" xfId="0" applyNumberFormat="1" applyFont="1" applyBorder="1" applyAlignment="1">
      <alignment horizontal="center"/>
    </xf>
    <xf numFmtId="9" fontId="0" fillId="0" borderId="26" xfId="1" applyFont="1" applyBorder="1" applyAlignment="1">
      <alignment horizontal="center"/>
    </xf>
    <xf numFmtId="9" fontId="0" fillId="0" borderId="27" xfId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2" fontId="2" fillId="0" borderId="25" xfId="0" applyNumberFormat="1" applyFont="1" applyBorder="1" applyAlignment="1">
      <alignment horizontal="center"/>
    </xf>
    <xf numFmtId="9" fontId="2" fillId="0" borderId="26" xfId="1" applyFont="1" applyBorder="1" applyAlignment="1">
      <alignment horizontal="center"/>
    </xf>
    <xf numFmtId="9" fontId="2" fillId="0" borderId="27" xfId="1" applyFont="1" applyBorder="1" applyAlignment="1">
      <alignment horizontal="center"/>
    </xf>
    <xf numFmtId="2" fontId="4" fillId="0" borderId="25" xfId="0" applyNumberFormat="1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28" xfId="0" applyNumberFormat="1" applyFont="1" applyBorder="1" applyAlignment="1">
      <alignment horizontal="center"/>
    </xf>
    <xf numFmtId="2" fontId="2" fillId="0" borderId="29" xfId="0" applyNumberFormat="1" applyFont="1" applyBorder="1" applyAlignment="1">
      <alignment horizontal="center"/>
    </xf>
    <xf numFmtId="9" fontId="2" fillId="0" borderId="29" xfId="1" applyFont="1" applyBorder="1" applyAlignment="1">
      <alignment horizontal="center"/>
    </xf>
    <xf numFmtId="9" fontId="2" fillId="0" borderId="30" xfId="1" applyFont="1" applyBorder="1" applyAlignment="1">
      <alignment horizontal="center"/>
    </xf>
    <xf numFmtId="0" fontId="3" fillId="2" borderId="12" xfId="0" applyFont="1" applyFill="1" applyBorder="1" applyAlignment="1">
      <alignment horizontal="center" vertical="center" textRotation="90"/>
    </xf>
    <xf numFmtId="0" fontId="3" fillId="2" borderId="14" xfId="0" applyFont="1" applyFill="1" applyBorder="1" applyAlignment="1">
      <alignment horizontal="center" vertical="center" textRotation="90"/>
    </xf>
    <xf numFmtId="0" fontId="3" fillId="2" borderId="5" xfId="0" applyFont="1" applyFill="1" applyBorder="1" applyAlignment="1">
      <alignment horizontal="center" vertical="center" textRotation="90"/>
    </xf>
    <xf numFmtId="0" fontId="3" fillId="2" borderId="8" xfId="0" applyFont="1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>
        <c:manualLayout>
          <c:layoutTarget val="inner"/>
          <c:xMode val="edge"/>
          <c:yMode val="edge"/>
          <c:x val="0.14216885389326359"/>
          <c:y val="5.1400554097404488E-2"/>
          <c:w val="0.59587029746281761"/>
          <c:h val="0.89719889180519163"/>
        </c:manualLayout>
      </c:layout>
      <c:scatterChart>
        <c:scatterStyle val="smoothMarker"/>
        <c:ser>
          <c:idx val="0"/>
          <c:order val="0"/>
          <c:xVal>
            <c:numRef>
              <c:f>'Ark1'!$P$28:$P$35</c:f>
              <c:numCache>
                <c:formatCode>General</c:formatCode>
                <c:ptCount val="8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 formatCode="0">
                  <c:v>5318.2864754301881</c:v>
                </c:pt>
              </c:numCache>
            </c:numRef>
          </c:xVal>
          <c:yVal>
            <c:numRef>
              <c:f>'Ark1'!$Q$28:$Q$35</c:f>
              <c:numCache>
                <c:formatCode>0.00</c:formatCode>
                <c:ptCount val="8"/>
                <c:pt idx="1">
                  <c:v>208.19499999999999</c:v>
                </c:pt>
                <c:pt idx="2">
                  <c:v>175.71899999999999</c:v>
                </c:pt>
                <c:pt idx="3">
                  <c:v>139.18799999999999</c:v>
                </c:pt>
                <c:pt idx="4">
                  <c:v>91.578100000000006</c:v>
                </c:pt>
                <c:pt idx="5">
                  <c:v>29.156199999999998</c:v>
                </c:pt>
                <c:pt idx="6">
                  <c:v>-42.601599999999998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'Ark1'!$P$28:$P$35</c:f>
              <c:numCache>
                <c:formatCode>General</c:formatCode>
                <c:ptCount val="8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 formatCode="0">
                  <c:v>5318.2864754301881</c:v>
                </c:pt>
              </c:numCache>
            </c:numRef>
          </c:xVal>
          <c:yVal>
            <c:numRef>
              <c:f>'Ark1'!$R$28:$R$35</c:f>
              <c:numCache>
                <c:formatCode>0.00</c:formatCode>
                <c:ptCount val="8"/>
                <c:pt idx="0">
                  <c:v>524.35666550780309</c:v>
                </c:pt>
                <c:pt idx="1">
                  <c:v>455.3401378064118</c:v>
                </c:pt>
                <c:pt idx="2">
                  <c:v>425.76162593438698</c:v>
                </c:pt>
                <c:pt idx="3">
                  <c:v>396.18311406236216</c:v>
                </c:pt>
                <c:pt idx="4">
                  <c:v>366.60460219033729</c:v>
                </c:pt>
                <c:pt idx="5">
                  <c:v>337.02609031831247</c:v>
                </c:pt>
                <c:pt idx="6">
                  <c:v>307.44757844628759</c:v>
                </c:pt>
                <c:pt idx="7">
                  <c:v>0</c:v>
                </c:pt>
              </c:numCache>
            </c:numRef>
          </c:yVal>
          <c:smooth val="1"/>
        </c:ser>
        <c:axId val="45095936"/>
        <c:axId val="45101824"/>
      </c:scatterChart>
      <c:scatterChart>
        <c:scatterStyle val="smoothMarker"/>
        <c:ser>
          <c:idx val="2"/>
          <c:order val="2"/>
          <c:spPr>
            <a:ln>
              <a:noFill/>
            </a:ln>
          </c:spPr>
          <c:marker>
            <c:symbol val="circle"/>
            <c:size val="7"/>
          </c:marker>
          <c:dLbls>
            <c:dLbl>
              <c:idx val="1"/>
              <c:layout>
                <c:manualLayout>
                  <c:x val="-7.7777777777777779E-2"/>
                  <c:y val="-6.9444444444444503E-2"/>
                </c:manualLayout>
              </c:layout>
              <c:showVal val="1"/>
            </c:dLbl>
            <c:dLbl>
              <c:idx val="2"/>
              <c:layout>
                <c:manualLayout>
                  <c:x val="-3.888888888888889E-2"/>
                  <c:y val="-6.9444444444444503E-2"/>
                </c:manualLayout>
              </c:layout>
              <c:showVal val="1"/>
            </c:dLbl>
            <c:dLbl>
              <c:idx val="3"/>
              <c:layout>
                <c:manualLayout>
                  <c:x val="-8.3333333333333367E-3"/>
                  <c:y val="-2.7777777777777877E-2"/>
                </c:manualLayout>
              </c:layout>
              <c:showVal val="1"/>
            </c:dLbl>
            <c:dLbl>
              <c:idx val="5"/>
              <c:layout>
                <c:manualLayout>
                  <c:x val="-8.3333333333333367E-3"/>
                  <c:y val="-4.6296296296296398E-2"/>
                </c:manualLayout>
              </c:layout>
              <c:showVal val="1"/>
            </c:dLbl>
            <c:showVal val="1"/>
          </c:dLbls>
          <c:xVal>
            <c:numRef>
              <c:f>'Ark1'!$P$28:$P$35</c:f>
              <c:numCache>
                <c:formatCode>General</c:formatCode>
                <c:ptCount val="8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 formatCode="0">
                  <c:v>5318.2864754301881</c:v>
                </c:pt>
              </c:numCache>
            </c:numRef>
          </c:xVal>
          <c:yVal>
            <c:numRef>
              <c:f>'Ark1'!$S$28:$S$35</c:f>
              <c:numCache>
                <c:formatCode>0\ %</c:formatCode>
                <c:ptCount val="8"/>
                <c:pt idx="1">
                  <c:v>0.86661699999999997</c:v>
                </c:pt>
                <c:pt idx="2">
                  <c:v>0.88064600000000004</c:v>
                </c:pt>
                <c:pt idx="3">
                  <c:v>0.87370800000000004</c:v>
                </c:pt>
                <c:pt idx="4">
                  <c:v>0.78490700000000002</c:v>
                </c:pt>
                <c:pt idx="5">
                  <c:v>0.42746400000000001</c:v>
                </c:pt>
                <c:pt idx="6">
                  <c:v>-2.32226</c:v>
                </c:pt>
              </c:numCache>
            </c:numRef>
          </c:yVal>
          <c:smooth val="1"/>
        </c:ser>
        <c:axId val="45109248"/>
        <c:axId val="45103360"/>
      </c:scatterChart>
      <c:valAx>
        <c:axId val="45095936"/>
        <c:scaling>
          <c:orientation val="minMax"/>
        </c:scaling>
        <c:axPos val="b"/>
        <c:numFmt formatCode="General" sourceLinked="1"/>
        <c:tickLblPos val="nextTo"/>
        <c:crossAx val="45101824"/>
        <c:crosses val="autoZero"/>
        <c:crossBetween val="midCat"/>
      </c:valAx>
      <c:valAx>
        <c:axId val="45101824"/>
        <c:scaling>
          <c:orientation val="minMax"/>
        </c:scaling>
        <c:axPos val="l"/>
        <c:majorGridlines/>
        <c:numFmt formatCode="0.00" sourceLinked="1"/>
        <c:tickLblPos val="nextTo"/>
        <c:crossAx val="45095936"/>
        <c:crosses val="autoZero"/>
        <c:crossBetween val="midCat"/>
      </c:valAx>
      <c:valAx>
        <c:axId val="45103360"/>
        <c:scaling>
          <c:orientation val="minMax"/>
          <c:max val="1"/>
          <c:min val="0"/>
        </c:scaling>
        <c:axPos val="r"/>
        <c:numFmt formatCode="General" sourceLinked="1"/>
        <c:tickLblPos val="nextTo"/>
        <c:crossAx val="45109248"/>
        <c:crosses val="max"/>
        <c:crossBetween val="midCat"/>
      </c:valAx>
      <c:valAx>
        <c:axId val="45109248"/>
        <c:scaling>
          <c:orientation val="minMax"/>
        </c:scaling>
        <c:delete val="1"/>
        <c:axPos val="b"/>
        <c:numFmt formatCode="General" sourceLinked="1"/>
        <c:tickLblPos val="none"/>
        <c:crossAx val="45103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/>
      <c:scatterChart>
        <c:scatterStyle val="smoothMarker"/>
        <c:ser>
          <c:idx val="0"/>
          <c:order val="0"/>
          <c:tx>
            <c:v>Totalt trykk</c:v>
          </c:tx>
          <c:xVal>
            <c:numRef>
              <c:f>'Ark1'!$P$39:$P$46</c:f>
              <c:numCache>
                <c:formatCode>General</c:formatCode>
                <c:ptCount val="8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 formatCode="0">
                  <c:v>6526.9879471188669</c:v>
                </c:pt>
              </c:numCache>
            </c:numRef>
          </c:xVal>
          <c:yVal>
            <c:numRef>
              <c:f>'Ark1'!$Q$39:$Q$46</c:f>
              <c:numCache>
                <c:formatCode>0.00</c:formatCode>
                <c:ptCount val="8"/>
                <c:pt idx="1">
                  <c:v>326.13299999999998</c:v>
                </c:pt>
                <c:pt idx="2">
                  <c:v>297.96899999999999</c:v>
                </c:pt>
                <c:pt idx="3">
                  <c:v>254.33600000000001</c:v>
                </c:pt>
                <c:pt idx="4">
                  <c:v>208.75</c:v>
                </c:pt>
                <c:pt idx="5">
                  <c:v>151.797</c:v>
                </c:pt>
                <c:pt idx="6">
                  <c:v>78.835899999999995</c:v>
                </c:pt>
              </c:numCache>
            </c:numRef>
          </c:yVal>
          <c:smooth val="1"/>
        </c:ser>
        <c:ser>
          <c:idx val="1"/>
          <c:order val="1"/>
          <c:tx>
            <c:v>Teoretisk mulig trykk</c:v>
          </c:tx>
          <c:marker>
            <c:symbol val="none"/>
          </c:marker>
          <c:xVal>
            <c:numRef>
              <c:f>'Ark1'!$P$39:$P$46</c:f>
              <c:numCache>
                <c:formatCode>General</c:formatCode>
                <c:ptCount val="8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 formatCode="0">
                  <c:v>6526.9879471188669</c:v>
                </c:pt>
              </c:numCache>
            </c:numRef>
          </c:xVal>
          <c:yVal>
            <c:numRef>
              <c:f>'Ark1'!$R$39:$R$46</c:f>
              <c:numCache>
                <c:formatCode>0.00</c:formatCode>
                <c:ptCount val="8"/>
                <c:pt idx="0">
                  <c:v>789.78514288262079</c:v>
                </c:pt>
                <c:pt idx="1">
                  <c:v>705.08304070364056</c:v>
                </c:pt>
                <c:pt idx="2">
                  <c:v>668.78213976979191</c:v>
                </c:pt>
                <c:pt idx="3">
                  <c:v>632.48123883594326</c:v>
                </c:pt>
                <c:pt idx="4">
                  <c:v>596.18033790209461</c:v>
                </c:pt>
                <c:pt idx="5">
                  <c:v>559.87943696824595</c:v>
                </c:pt>
                <c:pt idx="6">
                  <c:v>523.5785360343973</c:v>
                </c:pt>
                <c:pt idx="7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v>Statisk trykk</c:v>
          </c:tx>
          <c:spPr>
            <a:ln w="28575">
              <a:solidFill>
                <a:srgbClr val="00B050"/>
              </a:solidFill>
            </a:ln>
          </c:spPr>
          <c:xVal>
            <c:numRef>
              <c:f>'Ark1'!$A$18:$A$23</c:f>
              <c:numCache>
                <c:formatCode>General</c:formatCode>
                <c:ptCount val="6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</c:numCache>
            </c:numRef>
          </c:xVal>
          <c:yVal>
            <c:numRef>
              <c:f>'Ark1'!$H$18:$H$23</c:f>
              <c:numCache>
                <c:formatCode>0.00</c:formatCode>
                <c:ptCount val="6"/>
                <c:pt idx="0">
                  <c:v>188</c:v>
                </c:pt>
                <c:pt idx="1">
                  <c:v>200</c:v>
                </c:pt>
                <c:pt idx="2">
                  <c:v>191</c:v>
                </c:pt>
                <c:pt idx="3">
                  <c:v>157</c:v>
                </c:pt>
                <c:pt idx="4">
                  <c:v>109</c:v>
                </c:pt>
                <c:pt idx="5">
                  <c:v>40</c:v>
                </c:pt>
              </c:numCache>
            </c:numRef>
          </c:yVal>
          <c:smooth val="1"/>
        </c:ser>
        <c:axId val="45179264"/>
        <c:axId val="45181184"/>
      </c:scatterChart>
      <c:scatterChart>
        <c:scatterStyle val="smoothMarker"/>
        <c:ser>
          <c:idx val="2"/>
          <c:order val="2"/>
          <c:tx>
            <c:v>Total virkningsgrad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</c:spPr>
          </c:marker>
          <c:dLbls>
            <c:dLbl>
              <c:idx val="1"/>
              <c:layout>
                <c:manualLayout>
                  <c:x val="-7.2847682119205406E-2"/>
                  <c:y val="-7.5407026563838922E-2"/>
                </c:manualLayout>
              </c:layout>
              <c:showVal val="1"/>
            </c:dLbl>
            <c:dLbl>
              <c:idx val="2"/>
              <c:layout>
                <c:manualLayout>
                  <c:x val="-5.7395143487858701E-2"/>
                  <c:y val="-6.1696658097686423E-2"/>
                </c:manualLayout>
              </c:layout>
              <c:showVal val="1"/>
            </c:dLbl>
            <c:dLbl>
              <c:idx val="3"/>
              <c:layout>
                <c:manualLayout>
                  <c:x val="-3.9735099337748346E-2"/>
                  <c:y val="-5.8269065981148303E-2"/>
                </c:manualLayout>
              </c:layout>
              <c:showVal val="1"/>
            </c:dLbl>
            <c:dLbl>
              <c:idx val="4"/>
              <c:layout>
                <c:manualLayout>
                  <c:x val="-6.6225165562913786E-3"/>
                  <c:y val="-3.4275921165381341E-2"/>
                </c:manualLayout>
              </c:layout>
              <c:showVal val="1"/>
            </c:dLbl>
            <c:showVal val="1"/>
          </c:dLbls>
          <c:xVal>
            <c:numRef>
              <c:f>'Ark1'!$P$39:$P$46</c:f>
              <c:numCache>
                <c:formatCode>General</c:formatCode>
                <c:ptCount val="8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 formatCode="0">
                  <c:v>6526.9879471188669</c:v>
                </c:pt>
              </c:numCache>
            </c:numRef>
          </c:xVal>
          <c:yVal>
            <c:numRef>
              <c:f>'Ark1'!$S$39:$S$46</c:f>
              <c:numCache>
                <c:formatCode>0\ %</c:formatCode>
                <c:ptCount val="8"/>
                <c:pt idx="1">
                  <c:v>0.82622099999999998</c:v>
                </c:pt>
                <c:pt idx="2">
                  <c:v>0.86599499999999996</c:v>
                </c:pt>
                <c:pt idx="3">
                  <c:v>0.88487499999999997</c:v>
                </c:pt>
                <c:pt idx="4">
                  <c:v>0.87478500000000003</c:v>
                </c:pt>
                <c:pt idx="5">
                  <c:v>0.81199100000000002</c:v>
                </c:pt>
                <c:pt idx="6">
                  <c:v>0.61565999999999999</c:v>
                </c:pt>
              </c:numCache>
            </c:numRef>
          </c:yVal>
          <c:smooth val="1"/>
        </c:ser>
        <c:ser>
          <c:idx val="4"/>
          <c:order val="4"/>
          <c:tx>
            <c:v>Statisk virkningsgrad</c:v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6.843267108167779E-2"/>
                  <c:y val="-4.6973803071363965E-2"/>
                </c:manualLayout>
              </c:layout>
              <c:showVal val="1"/>
            </c:dLbl>
            <c:dLbl>
              <c:idx val="1"/>
              <c:layout>
                <c:manualLayout>
                  <c:x val="-8.3885209713024295E-2"/>
                  <c:y val="-3.2520325203252036E-2"/>
                </c:manualLayout>
              </c:layout>
              <c:showVal val="1"/>
            </c:dLbl>
            <c:dLbl>
              <c:idx val="2"/>
              <c:layout>
                <c:manualLayout>
                  <c:x val="-7.947037249482887E-2"/>
                  <c:y val="-2.8906955736224E-2"/>
                </c:manualLayout>
              </c:layout>
              <c:showVal val="1"/>
            </c:dLbl>
            <c:dLbl>
              <c:idx val="3"/>
              <c:layout>
                <c:manualLayout>
                  <c:x val="-3.9735099337748346E-2"/>
                  <c:y val="-4.6973803071363965E-2"/>
                </c:manualLayout>
              </c:layout>
              <c:showVal val="1"/>
            </c:dLbl>
            <c:dLbl>
              <c:idx val="4"/>
              <c:layout>
                <c:manualLayout>
                  <c:x val="-3.7527593818984545E-2"/>
                  <c:y val="3.9747064137308039E-2"/>
                </c:manualLayout>
              </c:layout>
              <c:showVal val="1"/>
            </c:dLbl>
            <c:dLbl>
              <c:idx val="5"/>
              <c:layout>
                <c:manualLayout>
                  <c:x val="-8.8300220750551876E-3"/>
                  <c:y val="0"/>
                </c:manualLayout>
              </c:layout>
              <c:showVal val="1"/>
            </c:dLbl>
            <c:showVal val="1"/>
          </c:dLbls>
          <c:xVal>
            <c:numRef>
              <c:f>'Ark1'!$A$30:$A$35</c:f>
              <c:numCache>
                <c:formatCode>General</c:formatCode>
                <c:ptCount val="6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</c:numCache>
            </c:numRef>
          </c:xVal>
          <c:yVal>
            <c:numRef>
              <c:f>'Ark1'!$L$18:$L$23</c:f>
              <c:numCache>
                <c:formatCode>0\ %</c:formatCode>
                <c:ptCount val="6"/>
                <c:pt idx="0">
                  <c:v>0.47526800000000002</c:v>
                </c:pt>
                <c:pt idx="1">
                  <c:v>0.58219600000000005</c:v>
                </c:pt>
                <c:pt idx="2">
                  <c:v>0.66449199999999997</c:v>
                </c:pt>
                <c:pt idx="3">
                  <c:v>0.66027899999999995</c:v>
                </c:pt>
                <c:pt idx="4">
                  <c:v>0.58552800000000005</c:v>
                </c:pt>
                <c:pt idx="5">
                  <c:v>0.30987399999999998</c:v>
                </c:pt>
              </c:numCache>
            </c:numRef>
          </c:yVal>
          <c:smooth val="1"/>
        </c:ser>
        <c:axId val="45213952"/>
        <c:axId val="45212032"/>
      </c:scatterChart>
      <c:valAx>
        <c:axId val="45179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Volumstrøm [m3/h]</a:t>
                </a:r>
              </a:p>
            </c:rich>
          </c:tx>
          <c:layout/>
        </c:title>
        <c:numFmt formatCode="General" sourceLinked="1"/>
        <c:tickLblPos val="nextTo"/>
        <c:crossAx val="45181184"/>
        <c:crosses val="autoZero"/>
        <c:crossBetween val="midCat"/>
      </c:valAx>
      <c:valAx>
        <c:axId val="451811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b-NO"/>
                  <a:t>Trykk [Pa]</a:t>
                </a:r>
              </a:p>
            </c:rich>
          </c:tx>
          <c:layout/>
        </c:title>
        <c:numFmt formatCode="0.00" sourceLinked="1"/>
        <c:tickLblPos val="nextTo"/>
        <c:crossAx val="45179264"/>
        <c:crosses val="autoZero"/>
        <c:crossBetween val="midCat"/>
      </c:valAx>
      <c:valAx>
        <c:axId val="45212032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b-NO"/>
                  <a:t>Virkningsgrad [%]</a:t>
                </a:r>
              </a:p>
            </c:rich>
          </c:tx>
          <c:layout/>
        </c:title>
        <c:numFmt formatCode="General" sourceLinked="1"/>
        <c:tickLblPos val="nextTo"/>
        <c:crossAx val="45213952"/>
        <c:crosses val="max"/>
        <c:crossBetween val="midCat"/>
      </c:valAx>
      <c:valAx>
        <c:axId val="45213952"/>
        <c:scaling>
          <c:orientation val="minMax"/>
        </c:scaling>
        <c:delete val="1"/>
        <c:axPos val="b"/>
        <c:numFmt formatCode="General" sourceLinked="1"/>
        <c:tickLblPos val="none"/>
        <c:crossAx val="452120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/>
      <c:scatterChart>
        <c:scatterStyle val="smoothMarker"/>
        <c:ser>
          <c:idx val="0"/>
          <c:order val="0"/>
          <c:xVal>
            <c:numRef>
              <c:f>'Ark1'!$P$50:$P$57</c:f>
              <c:numCache>
                <c:formatCode>General</c:formatCode>
                <c:ptCount val="8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 formatCode="0">
                  <c:v>7735.6894188075485</c:v>
                </c:pt>
              </c:numCache>
            </c:numRef>
          </c:xVal>
          <c:yVal>
            <c:numRef>
              <c:f>'Ark1'!$Q$50:$Q$57</c:f>
              <c:numCache>
                <c:formatCode>0.00</c:formatCode>
                <c:ptCount val="8"/>
                <c:pt idx="1">
                  <c:v>510.94499999999999</c:v>
                </c:pt>
                <c:pt idx="2">
                  <c:v>450.35199999999998</c:v>
                </c:pt>
                <c:pt idx="3">
                  <c:v>400.16399999999999</c:v>
                </c:pt>
                <c:pt idx="4">
                  <c:v>349.23399999999998</c:v>
                </c:pt>
                <c:pt idx="5">
                  <c:v>292.79700000000003</c:v>
                </c:pt>
                <c:pt idx="6">
                  <c:v>225.98400000000001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'Ark1'!$P$50:$P$57</c:f>
              <c:numCache>
                <c:formatCode>General</c:formatCode>
                <c:ptCount val="8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 formatCode="0">
                  <c:v>7735.6894188075485</c:v>
                </c:pt>
              </c:numCache>
            </c:numRef>
          </c:xVal>
          <c:yVal>
            <c:numRef>
              <c:f>'Ark1'!$R$50:$R$57</c:f>
              <c:numCache>
                <c:formatCode>0.00</c:formatCode>
                <c:ptCount val="8"/>
                <c:pt idx="0">
                  <c:v>1109.3826972727074</c:v>
                </c:pt>
                <c:pt idx="1">
                  <c:v>1008.9950206161384</c:v>
                </c:pt>
                <c:pt idx="2">
                  <c:v>965.97173062046591</c:v>
                </c:pt>
                <c:pt idx="3">
                  <c:v>922.94844062479342</c:v>
                </c:pt>
                <c:pt idx="4">
                  <c:v>879.92515062912094</c:v>
                </c:pt>
                <c:pt idx="5">
                  <c:v>836.90186063344845</c:v>
                </c:pt>
                <c:pt idx="6">
                  <c:v>793.87857063777597</c:v>
                </c:pt>
                <c:pt idx="7">
                  <c:v>0</c:v>
                </c:pt>
              </c:numCache>
            </c:numRef>
          </c:yVal>
          <c:smooth val="1"/>
        </c:ser>
        <c:axId val="45236992"/>
        <c:axId val="45238528"/>
      </c:scatterChart>
      <c:scatterChart>
        <c:scatterStyle val="smoothMarker"/>
        <c:ser>
          <c:idx val="2"/>
          <c:order val="2"/>
          <c:spPr>
            <a:ln>
              <a:noFill/>
            </a:ln>
          </c:spPr>
          <c:marker>
            <c:symbol val="circle"/>
            <c:size val="7"/>
          </c:marker>
          <c:dLbls>
            <c:dLbl>
              <c:idx val="1"/>
              <c:layout>
                <c:manualLayout>
                  <c:x val="-7.0284237726098181E-2"/>
                  <c:y val="-1.5948963317384369E-2"/>
                </c:manualLayout>
              </c:layout>
              <c:showVal val="1"/>
            </c:dLbl>
            <c:dLbl>
              <c:idx val="2"/>
              <c:layout>
                <c:manualLayout>
                  <c:x val="-6.408268733850149E-2"/>
                  <c:y val="-4.4657097288676326E-2"/>
                </c:manualLayout>
              </c:layout>
              <c:showVal val="1"/>
            </c:dLbl>
            <c:dLbl>
              <c:idx val="3"/>
              <c:layout>
                <c:manualLayout>
                  <c:x val="-5.7881136950904466E-2"/>
                  <c:y val="-4.7846889952153124E-2"/>
                </c:manualLayout>
              </c:layout>
              <c:showVal val="1"/>
            </c:dLbl>
            <c:dLbl>
              <c:idx val="4"/>
              <c:layout>
                <c:manualLayout>
                  <c:x val="1.65374677002584E-2"/>
                  <c:y val="-2.5518341307814992E-2"/>
                </c:manualLayout>
              </c:layout>
              <c:showVal val="1"/>
            </c:dLbl>
            <c:dLbl>
              <c:idx val="5"/>
              <c:layout>
                <c:manualLayout>
                  <c:x val="-6.2015503875968991E-2"/>
                  <c:y val="-6.6985645933014371E-2"/>
                </c:manualLayout>
              </c:layout>
              <c:showVal val="1"/>
            </c:dLbl>
            <c:dLbl>
              <c:idx val="6"/>
              <c:layout>
                <c:manualLayout>
                  <c:x val="-3.7897925679687691E-17"/>
                  <c:y val="-3.5087719298245612E-2"/>
                </c:manualLayout>
              </c:layout>
              <c:showVal val="1"/>
            </c:dLbl>
            <c:showVal val="1"/>
          </c:dLbls>
          <c:xVal>
            <c:numRef>
              <c:f>'Ark1'!$P$50:$P$57</c:f>
              <c:numCache>
                <c:formatCode>General</c:formatCode>
                <c:ptCount val="8"/>
                <c:pt idx="0">
                  <c:v>0</c:v>
                </c:pt>
                <c:pt idx="1">
                  <c:v>700</c:v>
                </c:pt>
                <c:pt idx="2">
                  <c:v>1000</c:v>
                </c:pt>
                <c:pt idx="3">
                  <c:v>1300</c:v>
                </c:pt>
                <c:pt idx="4">
                  <c:v>1600</c:v>
                </c:pt>
                <c:pt idx="5">
                  <c:v>1900</c:v>
                </c:pt>
                <c:pt idx="6">
                  <c:v>2200</c:v>
                </c:pt>
                <c:pt idx="7" formatCode="0">
                  <c:v>7735.6894188075485</c:v>
                </c:pt>
              </c:numCache>
            </c:numRef>
          </c:xVal>
          <c:yVal>
            <c:numRef>
              <c:f>'Ark1'!$S$50:$S$57</c:f>
              <c:numCache>
                <c:formatCode>0\ %</c:formatCode>
                <c:ptCount val="8"/>
                <c:pt idx="1">
                  <c:v>0.80055900000000002</c:v>
                </c:pt>
                <c:pt idx="2">
                  <c:v>0.843225</c:v>
                </c:pt>
                <c:pt idx="3">
                  <c:v>0.87742399999999998</c:v>
                </c:pt>
                <c:pt idx="4">
                  <c:v>0.88854500000000003</c:v>
                </c:pt>
                <c:pt idx="5">
                  <c:v>0.87630600000000003</c:v>
                </c:pt>
                <c:pt idx="6">
                  <c:v>0.82776499999999997</c:v>
                </c:pt>
              </c:numCache>
            </c:numRef>
          </c:yVal>
          <c:smooth val="1"/>
        </c:ser>
        <c:axId val="45258240"/>
        <c:axId val="45256704"/>
      </c:scatterChart>
      <c:valAx>
        <c:axId val="45236992"/>
        <c:scaling>
          <c:orientation val="minMax"/>
        </c:scaling>
        <c:axPos val="b"/>
        <c:numFmt formatCode="General" sourceLinked="1"/>
        <c:tickLblPos val="nextTo"/>
        <c:crossAx val="45238528"/>
        <c:crosses val="autoZero"/>
        <c:crossBetween val="midCat"/>
      </c:valAx>
      <c:valAx>
        <c:axId val="45238528"/>
        <c:scaling>
          <c:orientation val="minMax"/>
        </c:scaling>
        <c:axPos val="l"/>
        <c:majorGridlines/>
        <c:numFmt formatCode="0.00" sourceLinked="1"/>
        <c:tickLblPos val="nextTo"/>
        <c:crossAx val="45236992"/>
        <c:crosses val="autoZero"/>
        <c:crossBetween val="midCat"/>
      </c:valAx>
      <c:valAx>
        <c:axId val="45256704"/>
        <c:scaling>
          <c:orientation val="minMax"/>
          <c:max val="1"/>
          <c:min val="0"/>
        </c:scaling>
        <c:axPos val="r"/>
        <c:numFmt formatCode="General" sourceLinked="1"/>
        <c:tickLblPos val="nextTo"/>
        <c:crossAx val="45258240"/>
        <c:crosses val="max"/>
        <c:crossBetween val="midCat"/>
      </c:valAx>
      <c:valAx>
        <c:axId val="45258240"/>
        <c:scaling>
          <c:orientation val="minMax"/>
        </c:scaling>
        <c:delete val="1"/>
        <c:axPos val="b"/>
        <c:numFmt formatCode="General" sourceLinked="1"/>
        <c:tickLblPos val="none"/>
        <c:crossAx val="452567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b-NO"/>
  <c:chart>
    <c:plotArea>
      <c:layout/>
      <c:scatterChart>
        <c:scatterStyle val="smoothMarker"/>
        <c:ser>
          <c:idx val="0"/>
          <c:order val="0"/>
          <c:tx>
            <c:v>1100rpm</c:v>
          </c:tx>
          <c:xVal>
            <c:numRef>
              <c:f>'Ark1'!$A$6:$A$10</c:f>
              <c:numCache>
                <c:formatCode>General</c:formatCode>
                <c:ptCount val="5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</c:numCache>
            </c:numRef>
          </c:xVal>
          <c:yVal>
            <c:numRef>
              <c:f>'Ark1'!$H$6:$H$10</c:f>
              <c:numCache>
                <c:formatCode>0.00</c:formatCode>
                <c:ptCount val="5"/>
                <c:pt idx="0">
                  <c:v>130</c:v>
                </c:pt>
                <c:pt idx="1">
                  <c:v>131</c:v>
                </c:pt>
                <c:pt idx="2">
                  <c:v>105</c:v>
                </c:pt>
                <c:pt idx="3">
                  <c:v>64</c:v>
                </c:pt>
                <c:pt idx="4">
                  <c:v>2</c:v>
                </c:pt>
              </c:numCache>
            </c:numRef>
          </c:yVal>
          <c:smooth val="1"/>
        </c:ser>
        <c:ser>
          <c:idx val="1"/>
          <c:order val="1"/>
          <c:tx>
            <c:v>1350rpm</c:v>
          </c:tx>
          <c:xVal>
            <c:numRef>
              <c:f>'Ark1'!$A$6:$A$11</c:f>
              <c:numCache>
                <c:formatCode>General</c:formatCode>
                <c:ptCount val="6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</c:numCache>
            </c:numRef>
          </c:xVal>
          <c:yVal>
            <c:numRef>
              <c:f>'Ark1'!$H$18:$H$23</c:f>
              <c:numCache>
                <c:formatCode>0.00</c:formatCode>
                <c:ptCount val="6"/>
                <c:pt idx="0">
                  <c:v>188</c:v>
                </c:pt>
                <c:pt idx="1">
                  <c:v>200</c:v>
                </c:pt>
                <c:pt idx="2">
                  <c:v>191</c:v>
                </c:pt>
                <c:pt idx="3">
                  <c:v>157</c:v>
                </c:pt>
                <c:pt idx="4">
                  <c:v>109</c:v>
                </c:pt>
                <c:pt idx="5">
                  <c:v>40</c:v>
                </c:pt>
              </c:numCache>
            </c:numRef>
          </c:yVal>
          <c:smooth val="1"/>
        </c:ser>
        <c:ser>
          <c:idx val="2"/>
          <c:order val="2"/>
          <c:tx>
            <c:v>1600rpm</c:v>
          </c:tx>
          <c:xVal>
            <c:numRef>
              <c:f>'Ark1'!$A$6:$A$11</c:f>
              <c:numCache>
                <c:formatCode>General</c:formatCode>
                <c:ptCount val="6"/>
                <c:pt idx="0">
                  <c:v>700</c:v>
                </c:pt>
                <c:pt idx="1">
                  <c:v>1000</c:v>
                </c:pt>
                <c:pt idx="2">
                  <c:v>1300</c:v>
                </c:pt>
                <c:pt idx="3">
                  <c:v>1600</c:v>
                </c:pt>
                <c:pt idx="4">
                  <c:v>1900</c:v>
                </c:pt>
                <c:pt idx="5">
                  <c:v>2200</c:v>
                </c:pt>
              </c:numCache>
            </c:numRef>
          </c:xVal>
          <c:yVal>
            <c:numRef>
              <c:f>'Ark1'!$H$30:$H$35</c:f>
              <c:numCache>
                <c:formatCode>0.00</c:formatCode>
                <c:ptCount val="6"/>
                <c:pt idx="0">
                  <c:v>288</c:v>
                </c:pt>
                <c:pt idx="1">
                  <c:v>280</c:v>
                </c:pt>
                <c:pt idx="2">
                  <c:v>283</c:v>
                </c:pt>
                <c:pt idx="3">
                  <c:v>263</c:v>
                </c:pt>
                <c:pt idx="4">
                  <c:v>221</c:v>
                </c:pt>
                <c:pt idx="5">
                  <c:v>165</c:v>
                </c:pt>
              </c:numCache>
            </c:numRef>
          </c:yVal>
          <c:smooth val="1"/>
        </c:ser>
        <c:axId val="45279488"/>
        <c:axId val="45293952"/>
      </c:scatterChart>
      <c:valAx>
        <c:axId val="45279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b-NO"/>
                  <a:t>Volumstrøm [m3/h]</a:t>
                </a:r>
              </a:p>
            </c:rich>
          </c:tx>
          <c:layout/>
        </c:title>
        <c:numFmt formatCode="General" sourceLinked="1"/>
        <c:tickLblPos val="nextTo"/>
        <c:crossAx val="45293952"/>
        <c:crosses val="autoZero"/>
        <c:crossBetween val="midCat"/>
      </c:valAx>
      <c:valAx>
        <c:axId val="452939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b-NO"/>
                  <a:t>Statisk trykk [Pa]</a:t>
                </a:r>
              </a:p>
            </c:rich>
          </c:tx>
          <c:layout/>
        </c:title>
        <c:numFmt formatCode="0.00" sourceLinked="1"/>
        <c:tickLblPos val="nextTo"/>
        <c:crossAx val="452794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581025</xdr:colOff>
      <xdr:row>2</xdr:row>
      <xdr:rowOff>133350</xdr:rowOff>
    </xdr:from>
    <xdr:to>
      <xdr:col>20</xdr:col>
      <xdr:colOff>581025</xdr:colOff>
      <xdr:row>16</xdr:row>
      <xdr:rowOff>171450</xdr:rowOff>
    </xdr:to>
    <xdr:graphicFrame macro="">
      <xdr:nvGraphicFramePr>
        <xdr:cNvPr id="11" name="Diagra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457200</xdr:colOff>
      <xdr:row>38</xdr:row>
      <xdr:rowOff>28574</xdr:rowOff>
    </xdr:from>
    <xdr:to>
      <xdr:col>8</xdr:col>
      <xdr:colOff>419100</xdr:colOff>
      <xdr:row>56</xdr:row>
      <xdr:rowOff>76199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485774</xdr:colOff>
      <xdr:row>57</xdr:row>
      <xdr:rowOff>0</xdr:rowOff>
    </xdr:from>
    <xdr:to>
      <xdr:col>9</xdr:col>
      <xdr:colOff>76199</xdr:colOff>
      <xdr:row>77</xdr:row>
      <xdr:rowOff>171450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628650</xdr:colOff>
      <xdr:row>38</xdr:row>
      <xdr:rowOff>9525</xdr:rowOff>
    </xdr:from>
    <xdr:to>
      <xdr:col>14</xdr:col>
      <xdr:colOff>533400</xdr:colOff>
      <xdr:row>52</xdr:row>
      <xdr:rowOff>47625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2"/>
  <sheetViews>
    <sheetView tabSelected="1" topLeftCell="A7" workbookViewId="0">
      <selection activeCell="H18" sqref="H18"/>
    </sheetView>
  </sheetViews>
  <sheetFormatPr baseColWidth="10" defaultRowHeight="15"/>
  <cols>
    <col min="1" max="1" width="12.85546875" customWidth="1"/>
    <col min="7" max="8" width="8.42578125" customWidth="1"/>
    <col min="10" max="10" width="12.28515625" customWidth="1"/>
    <col min="13" max="13" width="23.28515625" customWidth="1"/>
    <col min="14" max="14" width="14.28515625" customWidth="1"/>
    <col min="15" max="15" width="14.140625" customWidth="1"/>
  </cols>
  <sheetData>
    <row r="1" spans="1:19" ht="21">
      <c r="A1" s="2" t="s">
        <v>28</v>
      </c>
    </row>
    <row r="3" spans="1:19" ht="15.75" thickBot="1">
      <c r="A3" s="1" t="s">
        <v>0</v>
      </c>
    </row>
    <row r="4" spans="1:19">
      <c r="A4" s="3" t="s">
        <v>6</v>
      </c>
      <c r="B4" s="4" t="s">
        <v>18</v>
      </c>
      <c r="C4" s="102" t="s">
        <v>15</v>
      </c>
      <c r="D4" s="105"/>
      <c r="E4" s="105" t="s">
        <v>14</v>
      </c>
      <c r="F4" s="105"/>
      <c r="G4" s="105" t="s">
        <v>4</v>
      </c>
      <c r="H4" s="105"/>
      <c r="I4" s="4" t="s">
        <v>3</v>
      </c>
      <c r="J4" s="4" t="s">
        <v>9</v>
      </c>
      <c r="K4" s="4" t="s">
        <v>11</v>
      </c>
      <c r="L4" s="5" t="s">
        <v>12</v>
      </c>
    </row>
    <row r="5" spans="1:19" ht="15.75" thickBot="1">
      <c r="A5" s="6" t="s">
        <v>8</v>
      </c>
      <c r="B5" s="7" t="s">
        <v>7</v>
      </c>
      <c r="C5" s="6" t="s">
        <v>16</v>
      </c>
      <c r="D5" s="7" t="s">
        <v>17</v>
      </c>
      <c r="E5" s="7" t="s">
        <v>16</v>
      </c>
      <c r="F5" s="7" t="s">
        <v>17</v>
      </c>
      <c r="G5" s="7" t="s">
        <v>1</v>
      </c>
      <c r="H5" s="7" t="s">
        <v>2</v>
      </c>
      <c r="I5" s="7" t="s">
        <v>5</v>
      </c>
      <c r="J5" s="7" t="s">
        <v>10</v>
      </c>
      <c r="K5" s="7" t="s">
        <v>13</v>
      </c>
      <c r="L5" s="8" t="s">
        <v>13</v>
      </c>
    </row>
    <row r="6" spans="1:19">
      <c r="A6" s="22">
        <v>700</v>
      </c>
      <c r="B6" s="10">
        <f>A6*1.18/3600</f>
        <v>0.22944444444444445</v>
      </c>
      <c r="C6" s="11">
        <v>4.859</v>
      </c>
      <c r="D6" s="10">
        <v>2.2044999999999999</v>
      </c>
      <c r="E6" s="10">
        <v>7.7999999999999996E-3</v>
      </c>
      <c r="F6" s="10">
        <v>8.1197999999999997</v>
      </c>
      <c r="G6" s="10">
        <v>145</v>
      </c>
      <c r="H6" s="10">
        <v>130</v>
      </c>
      <c r="I6" s="10">
        <v>208.19499999999999</v>
      </c>
      <c r="J6" s="10">
        <v>47.772100000000002</v>
      </c>
      <c r="K6" s="12">
        <v>0.86661699999999997</v>
      </c>
      <c r="L6" s="13">
        <v>0.52857100000000001</v>
      </c>
    </row>
    <row r="7" spans="1:19">
      <c r="A7" s="9">
        <v>1000</v>
      </c>
      <c r="B7" s="10">
        <f>A7*1.18/3600</f>
        <v>0.32777777777777778</v>
      </c>
      <c r="C7" s="11">
        <v>6.9461000000000004</v>
      </c>
      <c r="D7" s="10">
        <v>2.6839</v>
      </c>
      <c r="E7" s="10">
        <v>1.0200000000000001E-2</v>
      </c>
      <c r="F7" s="10">
        <v>7.5122999999999998</v>
      </c>
      <c r="G7" s="10">
        <v>161</v>
      </c>
      <c r="H7" s="10">
        <v>131</v>
      </c>
      <c r="I7" s="10">
        <v>175.71899999999999</v>
      </c>
      <c r="J7" s="10">
        <v>55.383200000000002</v>
      </c>
      <c r="K7" s="12">
        <v>0.88064600000000004</v>
      </c>
      <c r="L7" s="13">
        <v>0.65508200000000005</v>
      </c>
    </row>
    <row r="8" spans="1:19">
      <c r="A8" s="9">
        <v>1300</v>
      </c>
      <c r="B8" s="10">
        <f t="shared" ref="B8:B11" si="0">A8*1.18/3600</f>
        <v>0.42611111111111111</v>
      </c>
      <c r="C8" s="11">
        <v>9.0326000000000004</v>
      </c>
      <c r="D8" s="10">
        <v>3.4428999999999998</v>
      </c>
      <c r="E8" s="10">
        <v>1.03E-2</v>
      </c>
      <c r="F8" s="10">
        <v>6.2435999999999998</v>
      </c>
      <c r="G8" s="10">
        <v>157</v>
      </c>
      <c r="H8" s="10">
        <v>105</v>
      </c>
      <c r="I8" s="10">
        <v>139.18799999999999</v>
      </c>
      <c r="J8" s="10">
        <v>57.491199999999999</v>
      </c>
      <c r="K8" s="12">
        <v>0.87370800000000004</v>
      </c>
      <c r="L8" s="13">
        <v>0.66023399999999999</v>
      </c>
    </row>
    <row r="9" spans="1:19">
      <c r="A9" s="9">
        <v>1600</v>
      </c>
      <c r="B9" s="10">
        <f t="shared" si="0"/>
        <v>0.52444444444444449</v>
      </c>
      <c r="C9" s="11">
        <v>11.120699999999999</v>
      </c>
      <c r="D9" s="10">
        <v>4.2778</v>
      </c>
      <c r="E9" s="10">
        <v>8.3999999999999995E-3</v>
      </c>
      <c r="F9" s="10">
        <v>4.6965000000000003</v>
      </c>
      <c r="G9" s="10">
        <v>142</v>
      </c>
      <c r="H9" s="10">
        <v>64</v>
      </c>
      <c r="I9" s="10">
        <v>91.578100000000006</v>
      </c>
      <c r="J9" s="10">
        <v>51.832099999999997</v>
      </c>
      <c r="K9" s="12">
        <v>0.78490700000000002</v>
      </c>
      <c r="L9" s="13">
        <v>0.55161800000000005</v>
      </c>
    </row>
    <row r="10" spans="1:19">
      <c r="A10" s="9">
        <v>1900</v>
      </c>
      <c r="B10" s="10">
        <f t="shared" si="0"/>
        <v>0.62277777777777776</v>
      </c>
      <c r="C10" s="21">
        <v>13.2103</v>
      </c>
      <c r="D10" s="10">
        <v>5.2446999999999999</v>
      </c>
      <c r="E10" s="10">
        <v>6.1999999999999998E-3</v>
      </c>
      <c r="F10" s="10">
        <v>3.1482000000000001</v>
      </c>
      <c r="G10" s="10">
        <v>113</v>
      </c>
      <c r="H10" s="10">
        <v>2</v>
      </c>
      <c r="I10" s="10">
        <v>29.156199999999998</v>
      </c>
      <c r="J10" s="10">
        <v>35.990600000000001</v>
      </c>
      <c r="K10" s="12">
        <v>0.42746400000000001</v>
      </c>
      <c r="L10" s="13">
        <v>2.5656999999999999E-2</v>
      </c>
    </row>
    <row r="11" spans="1:19" ht="15.75" thickBot="1">
      <c r="A11" s="14">
        <v>2200</v>
      </c>
      <c r="B11" s="15">
        <f t="shared" si="0"/>
        <v>0.72111111111111115</v>
      </c>
      <c r="C11" s="16">
        <v>15.301500000000001</v>
      </c>
      <c r="D11" s="15">
        <v>6.1340000000000003</v>
      </c>
      <c r="E11" s="15">
        <v>4.5999999999999999E-3</v>
      </c>
      <c r="F11" s="15">
        <v>1.37</v>
      </c>
      <c r="G11" s="15">
        <v>68</v>
      </c>
      <c r="H11" s="15">
        <v>-43</v>
      </c>
      <c r="I11" s="15">
        <v>-42.601599999999998</v>
      </c>
      <c r="J11" s="15">
        <v>11.2113</v>
      </c>
      <c r="K11" s="17">
        <v>-2.32226</v>
      </c>
      <c r="L11" s="18">
        <v>-4.3532299999999999</v>
      </c>
      <c r="M11" s="34"/>
    </row>
    <row r="14" spans="1:19">
      <c r="O14" s="30"/>
      <c r="P14" s="30"/>
      <c r="Q14" s="30"/>
      <c r="R14" s="30"/>
      <c r="S14" s="30"/>
    </row>
    <row r="15" spans="1:19" ht="15.75" thickBot="1">
      <c r="A15" s="1" t="s">
        <v>25</v>
      </c>
      <c r="O15" s="30"/>
      <c r="P15" s="31"/>
      <c r="Q15" s="31"/>
      <c r="R15" s="31"/>
      <c r="S15" s="30"/>
    </row>
    <row r="16" spans="1:19">
      <c r="A16" s="20" t="s">
        <v>6</v>
      </c>
      <c r="B16" s="19" t="s">
        <v>18</v>
      </c>
      <c r="C16" s="102" t="s">
        <v>15</v>
      </c>
      <c r="D16" s="105"/>
      <c r="E16" s="105" t="s">
        <v>14</v>
      </c>
      <c r="F16" s="105"/>
      <c r="G16" s="105" t="s">
        <v>4</v>
      </c>
      <c r="H16" s="105"/>
      <c r="I16" s="19" t="s">
        <v>3</v>
      </c>
      <c r="J16" s="19" t="s">
        <v>9</v>
      </c>
      <c r="K16" s="19" t="s">
        <v>11</v>
      </c>
      <c r="L16" s="5" t="s">
        <v>12</v>
      </c>
      <c r="O16" s="30"/>
      <c r="P16" s="30"/>
      <c r="Q16" s="30"/>
      <c r="R16" s="30"/>
      <c r="S16" s="30"/>
    </row>
    <row r="17" spans="1:19" ht="15.75" thickBot="1">
      <c r="A17" s="6" t="s">
        <v>8</v>
      </c>
      <c r="B17" s="7" t="s">
        <v>7</v>
      </c>
      <c r="C17" s="6" t="s">
        <v>16</v>
      </c>
      <c r="D17" s="7" t="s">
        <v>17</v>
      </c>
      <c r="E17" s="7" t="s">
        <v>16</v>
      </c>
      <c r="F17" s="7" t="s">
        <v>17</v>
      </c>
      <c r="G17" s="7" t="s">
        <v>1</v>
      </c>
      <c r="H17" s="7" t="s">
        <v>2</v>
      </c>
      <c r="I17" s="7" t="s">
        <v>5</v>
      </c>
      <c r="J17" s="7" t="s">
        <v>10</v>
      </c>
      <c r="K17" s="7" t="s">
        <v>13</v>
      </c>
      <c r="L17" s="8" t="s">
        <v>13</v>
      </c>
      <c r="O17" s="30"/>
      <c r="P17" s="23"/>
      <c r="Q17" s="29"/>
      <c r="R17" s="29"/>
      <c r="S17" s="30"/>
    </row>
    <row r="18" spans="1:19">
      <c r="A18" s="22">
        <v>700</v>
      </c>
      <c r="B18" s="10">
        <f>A18*1.18/3600</f>
        <v>0.22944444444444445</v>
      </c>
      <c r="C18" s="11">
        <v>4.8578999999999999</v>
      </c>
      <c r="D18" s="10">
        <v>2.3246000000000002</v>
      </c>
      <c r="E18" s="10">
        <v>1.21E-2</v>
      </c>
      <c r="F18" s="10">
        <v>10.1516</v>
      </c>
      <c r="G18" s="10">
        <v>202</v>
      </c>
      <c r="H18" s="10">
        <v>188</v>
      </c>
      <c r="I18" s="10">
        <v>326.13299999999998</v>
      </c>
      <c r="J18" s="10">
        <v>76.686400000000006</v>
      </c>
      <c r="K18" s="12">
        <v>0.82622099999999998</v>
      </c>
      <c r="L18" s="13">
        <v>0.47526800000000002</v>
      </c>
      <c r="O18" s="30"/>
      <c r="P18" s="23"/>
      <c r="Q18" s="29"/>
      <c r="R18" s="29"/>
      <c r="S18" s="30"/>
    </row>
    <row r="19" spans="1:19">
      <c r="A19" s="9">
        <v>1000</v>
      </c>
      <c r="B19" s="10">
        <f>A19*1.18/3600</f>
        <v>0.32777777777777778</v>
      </c>
      <c r="C19" s="11">
        <v>6.9436999999999998</v>
      </c>
      <c r="D19" s="10">
        <v>2.9186999999999999</v>
      </c>
      <c r="E19" s="10">
        <v>1.0800000000000001E-2</v>
      </c>
      <c r="F19" s="10">
        <v>9.5427</v>
      </c>
      <c r="G19" s="10">
        <v>230</v>
      </c>
      <c r="H19" s="10">
        <v>200</v>
      </c>
      <c r="I19" s="10">
        <v>297.96899999999999</v>
      </c>
      <c r="J19" s="10">
        <v>95.501400000000004</v>
      </c>
      <c r="K19" s="12">
        <v>0.86599499999999996</v>
      </c>
      <c r="L19" s="13">
        <v>0.58219600000000005</v>
      </c>
      <c r="O19" s="30"/>
      <c r="P19" s="23"/>
      <c r="Q19" s="29"/>
      <c r="R19" s="29"/>
      <c r="S19" s="30"/>
    </row>
    <row r="20" spans="1:19">
      <c r="A20" s="9">
        <v>1300</v>
      </c>
      <c r="B20" s="10">
        <f t="shared" ref="B20:B23" si="1">A20*1.18/3600</f>
        <v>0.42611111111111111</v>
      </c>
      <c r="C20" s="11">
        <v>9.0313999999999997</v>
      </c>
      <c r="D20" s="10">
        <v>3.4739</v>
      </c>
      <c r="E20" s="10">
        <v>1.2999999999999999E-2</v>
      </c>
      <c r="F20" s="10">
        <v>8.9821000000000009</v>
      </c>
      <c r="G20" s="10">
        <v>242</v>
      </c>
      <c r="H20" s="10">
        <v>191</v>
      </c>
      <c r="I20" s="10">
        <v>254.33600000000001</v>
      </c>
      <c r="J20" s="10">
        <v>103.727</v>
      </c>
      <c r="K20" s="12">
        <v>0.88487499999999997</v>
      </c>
      <c r="L20" s="13">
        <v>0.66449199999999997</v>
      </c>
      <c r="O20" s="30"/>
      <c r="P20" s="23"/>
      <c r="Q20" s="29"/>
      <c r="R20" s="29"/>
      <c r="S20" s="30"/>
    </row>
    <row r="21" spans="1:19">
      <c r="A21" s="9">
        <v>1600</v>
      </c>
      <c r="B21" s="10">
        <f t="shared" si="1"/>
        <v>0.52444444444444449</v>
      </c>
      <c r="C21" s="11">
        <v>11.1191</v>
      </c>
      <c r="D21" s="10">
        <v>4.2370000000000001</v>
      </c>
      <c r="E21" s="10">
        <v>1.2800000000000001E-2</v>
      </c>
      <c r="F21" s="10">
        <v>7.6262999999999996</v>
      </c>
      <c r="G21" s="10">
        <v>235</v>
      </c>
      <c r="H21" s="10">
        <v>157</v>
      </c>
      <c r="I21" s="10">
        <v>208.75</v>
      </c>
      <c r="J21" s="10">
        <v>106.011</v>
      </c>
      <c r="K21" s="12">
        <v>0.87478500000000003</v>
      </c>
      <c r="L21" s="13">
        <v>0.66027899999999995</v>
      </c>
      <c r="O21" s="30"/>
      <c r="P21" s="23"/>
      <c r="Q21" s="29"/>
      <c r="R21" s="29"/>
      <c r="S21" s="30"/>
    </row>
    <row r="22" spans="1:19">
      <c r="A22" s="9">
        <v>1900</v>
      </c>
      <c r="B22" s="10">
        <f t="shared" si="1"/>
        <v>0.62277777777777776</v>
      </c>
      <c r="C22" s="21">
        <v>13.2087</v>
      </c>
      <c r="D22" s="10">
        <v>5.0519999999999996</v>
      </c>
      <c r="E22" s="10">
        <v>1.11E-2</v>
      </c>
      <c r="F22" s="10">
        <v>6.0414000000000003</v>
      </c>
      <c r="G22" s="10">
        <v>219</v>
      </c>
      <c r="H22" s="10">
        <v>109</v>
      </c>
      <c r="I22" s="10">
        <v>151.797</v>
      </c>
      <c r="J22" s="10">
        <v>98.643600000000006</v>
      </c>
      <c r="K22" s="12">
        <v>0.81199100000000002</v>
      </c>
      <c r="L22" s="13">
        <v>0.58552800000000005</v>
      </c>
      <c r="O22" s="30"/>
      <c r="P22" s="23"/>
      <c r="Q22" s="29"/>
      <c r="R22" s="29"/>
      <c r="S22" s="30"/>
    </row>
    <row r="23" spans="1:19" ht="15.75" thickBot="1">
      <c r="A23" s="14">
        <v>2200</v>
      </c>
      <c r="B23" s="15">
        <f t="shared" si="1"/>
        <v>0.72111111111111115</v>
      </c>
      <c r="C23" s="16">
        <v>15.3002</v>
      </c>
      <c r="D23" s="15">
        <v>6.0217000000000001</v>
      </c>
      <c r="E23" s="15">
        <v>8.8000000000000005E-3</v>
      </c>
      <c r="F23" s="15">
        <v>4.6058000000000003</v>
      </c>
      <c r="G23" s="15">
        <v>188</v>
      </c>
      <c r="H23" s="15">
        <v>40</v>
      </c>
      <c r="I23" s="15">
        <v>78.835899999999995</v>
      </c>
      <c r="J23" s="15">
        <v>78.257099999999994</v>
      </c>
      <c r="K23" s="17">
        <v>0.61565999999999999</v>
      </c>
      <c r="L23" s="18">
        <v>0.30987399999999998</v>
      </c>
      <c r="O23" s="30"/>
      <c r="P23" s="23"/>
      <c r="Q23" s="29"/>
      <c r="R23" s="29"/>
      <c r="S23" s="30"/>
    </row>
    <row r="24" spans="1:19">
      <c r="O24" s="30"/>
      <c r="P24" s="23"/>
      <c r="Q24" s="29"/>
      <c r="R24" s="29"/>
      <c r="S24" s="30"/>
    </row>
    <row r="25" spans="1:19" ht="15.75" thickBot="1"/>
    <row r="26" spans="1:19" ht="15.75" thickBot="1">
      <c r="P26" s="26" t="s">
        <v>19</v>
      </c>
      <c r="Q26" s="27"/>
      <c r="R26" s="27"/>
      <c r="S26" s="44"/>
    </row>
    <row r="27" spans="1:19" ht="15.75" thickBot="1">
      <c r="A27" s="1" t="s">
        <v>24</v>
      </c>
      <c r="P27" s="42" t="s">
        <v>20</v>
      </c>
      <c r="Q27" s="43" t="s">
        <v>21</v>
      </c>
      <c r="R27" s="43" t="s">
        <v>22</v>
      </c>
      <c r="S27" s="41" t="s">
        <v>27</v>
      </c>
    </row>
    <row r="28" spans="1:19">
      <c r="A28" s="33" t="s">
        <v>6</v>
      </c>
      <c r="B28" s="32" t="s">
        <v>18</v>
      </c>
      <c r="C28" s="102" t="s">
        <v>15</v>
      </c>
      <c r="D28" s="105"/>
      <c r="E28" s="105" t="s">
        <v>14</v>
      </c>
      <c r="F28" s="105"/>
      <c r="G28" s="105" t="s">
        <v>4</v>
      </c>
      <c r="H28" s="105"/>
      <c r="I28" s="32" t="s">
        <v>3</v>
      </c>
      <c r="J28" s="32" t="s">
        <v>9</v>
      </c>
      <c r="K28" s="32" t="s">
        <v>11</v>
      </c>
      <c r="L28" s="5" t="s">
        <v>12</v>
      </c>
      <c r="P28" s="9">
        <v>0</v>
      </c>
      <c r="Q28" s="10"/>
      <c r="R28" s="10">
        <f>1.18*(1100*PI()*0.366/60)^2</f>
        <v>524.35666550780309</v>
      </c>
      <c r="S28" s="39"/>
    </row>
    <row r="29" spans="1:19" ht="15.75" thickBot="1">
      <c r="A29" s="6" t="s">
        <v>8</v>
      </c>
      <c r="B29" s="7" t="s">
        <v>7</v>
      </c>
      <c r="C29" s="6" t="s">
        <v>16</v>
      </c>
      <c r="D29" s="7" t="s">
        <v>17</v>
      </c>
      <c r="E29" s="7" t="s">
        <v>16</v>
      </c>
      <c r="F29" s="7" t="s">
        <v>17</v>
      </c>
      <c r="G29" s="7" t="s">
        <v>1</v>
      </c>
      <c r="H29" s="7" t="s">
        <v>2</v>
      </c>
      <c r="I29" s="7" t="s">
        <v>5</v>
      </c>
      <c r="J29" s="7" t="s">
        <v>10</v>
      </c>
      <c r="K29" s="7" t="s">
        <v>13</v>
      </c>
      <c r="L29" s="8" t="s">
        <v>13</v>
      </c>
      <c r="P29" s="22">
        <v>700</v>
      </c>
      <c r="Q29" s="10">
        <f>I6</f>
        <v>208.19499999999999</v>
      </c>
      <c r="R29" s="10">
        <f>R$28-P29*(R$28/P$35)</f>
        <v>455.3401378064118</v>
      </c>
      <c r="S29" s="13">
        <f>K6</f>
        <v>0.86661699999999997</v>
      </c>
    </row>
    <row r="30" spans="1:19">
      <c r="A30" s="22">
        <v>700</v>
      </c>
      <c r="B30" s="10">
        <f>A30*1.18/3600</f>
        <v>0.22944444444444445</v>
      </c>
      <c r="C30" s="11">
        <v>4.8554000000000004</v>
      </c>
      <c r="D30" s="10">
        <v>2.6871</v>
      </c>
      <c r="E30" s="10">
        <v>1.6799999999999999E-2</v>
      </c>
      <c r="F30" s="10">
        <v>14.0985</v>
      </c>
      <c r="G30" s="10">
        <v>302</v>
      </c>
      <c r="H30" s="10">
        <v>288</v>
      </c>
      <c r="I30" s="10">
        <v>510.94499999999999</v>
      </c>
      <c r="J30" s="10">
        <v>123.937</v>
      </c>
      <c r="K30" s="12">
        <v>0.80055900000000002</v>
      </c>
      <c r="L30" s="13">
        <v>0.45194200000000001</v>
      </c>
      <c r="P30" s="9">
        <v>1000</v>
      </c>
      <c r="Q30" s="10">
        <f t="shared" ref="Q30:Q34" si="2">I7</f>
        <v>175.71899999999999</v>
      </c>
      <c r="R30" s="10">
        <f t="shared" ref="R30:R34" si="3">R$28-P30*(R$28/P$35)</f>
        <v>425.76162593438698</v>
      </c>
      <c r="S30" s="13">
        <f t="shared" ref="S30:S34" si="4">K7</f>
        <v>0.88064600000000004</v>
      </c>
    </row>
    <row r="31" spans="1:19">
      <c r="A31" s="9">
        <v>1000</v>
      </c>
      <c r="B31" s="10">
        <f>A31*1.18/3600</f>
        <v>0.32777777777777778</v>
      </c>
      <c r="C31" s="11">
        <v>6.9419000000000004</v>
      </c>
      <c r="D31" s="10">
        <v>3.2410999999999999</v>
      </c>
      <c r="E31" s="10">
        <v>1.24E-2</v>
      </c>
      <c r="F31" s="10">
        <v>11.5151</v>
      </c>
      <c r="G31" s="10">
        <v>310</v>
      </c>
      <c r="H31" s="10">
        <v>280</v>
      </c>
      <c r="I31" s="10">
        <v>450.35199999999998</v>
      </c>
      <c r="J31" s="10">
        <v>148.23500000000001</v>
      </c>
      <c r="K31" s="12">
        <v>0.843225</v>
      </c>
      <c r="L31" s="13">
        <v>0.52405900000000005</v>
      </c>
      <c r="P31" s="9">
        <v>1300</v>
      </c>
      <c r="Q31" s="10">
        <f t="shared" si="2"/>
        <v>139.18799999999999</v>
      </c>
      <c r="R31" s="10">
        <f t="shared" si="3"/>
        <v>396.18311406236216</v>
      </c>
      <c r="S31" s="13">
        <f t="shared" si="4"/>
        <v>0.87370800000000004</v>
      </c>
    </row>
    <row r="32" spans="1:19">
      <c r="A32" s="9">
        <v>1300</v>
      </c>
      <c r="B32" s="10">
        <f t="shared" ref="B32:B35" si="5">A32*1.18/3600</f>
        <v>0.42611111111111111</v>
      </c>
      <c r="C32" s="11">
        <v>9.0295000000000005</v>
      </c>
      <c r="D32" s="10">
        <v>3.5512000000000001</v>
      </c>
      <c r="E32" s="10">
        <v>1.4E-2</v>
      </c>
      <c r="F32" s="10">
        <v>11.175599999999999</v>
      </c>
      <c r="G32" s="10">
        <v>334</v>
      </c>
      <c r="H32" s="10">
        <v>283</v>
      </c>
      <c r="I32" s="10">
        <v>400.16399999999999</v>
      </c>
      <c r="J32" s="10">
        <v>164.58699999999999</v>
      </c>
      <c r="K32" s="12">
        <v>0.87742399999999998</v>
      </c>
      <c r="L32" s="13">
        <v>0.62136199999999997</v>
      </c>
      <c r="P32" s="9">
        <v>1600</v>
      </c>
      <c r="Q32" s="10">
        <f t="shared" si="2"/>
        <v>91.578100000000006</v>
      </c>
      <c r="R32" s="10">
        <f t="shared" si="3"/>
        <v>366.60460219033729</v>
      </c>
      <c r="S32" s="13">
        <f t="shared" si="4"/>
        <v>0.78490700000000002</v>
      </c>
    </row>
    <row r="33" spans="1:19">
      <c r="A33" s="9">
        <v>1600</v>
      </c>
      <c r="B33" s="10">
        <f t="shared" si="5"/>
        <v>0.52444444444444449</v>
      </c>
      <c r="C33" s="11">
        <v>11.117900000000001</v>
      </c>
      <c r="D33" s="10">
        <v>4.2729999999999997</v>
      </c>
      <c r="E33" s="10">
        <v>1.5800000000000002E-2</v>
      </c>
      <c r="F33" s="10">
        <v>15.995200000000001</v>
      </c>
      <c r="G33" s="10">
        <v>341</v>
      </c>
      <c r="H33" s="10">
        <v>263</v>
      </c>
      <c r="I33" s="10">
        <v>349.23399999999998</v>
      </c>
      <c r="J33" s="10">
        <v>174.607</v>
      </c>
      <c r="K33" s="12">
        <v>0.88854500000000003</v>
      </c>
      <c r="L33" s="13">
        <v>0.66935999999999996</v>
      </c>
      <c r="P33" s="9">
        <v>1900</v>
      </c>
      <c r="Q33" s="10">
        <f t="shared" si="2"/>
        <v>29.156199999999998</v>
      </c>
      <c r="R33" s="10">
        <f t="shared" si="3"/>
        <v>337.02609031831247</v>
      </c>
      <c r="S33" s="13">
        <f t="shared" si="4"/>
        <v>0.42746400000000001</v>
      </c>
    </row>
    <row r="34" spans="1:19">
      <c r="A34" s="9">
        <v>1900</v>
      </c>
      <c r="B34" s="10">
        <f t="shared" si="5"/>
        <v>0.62277777777777776</v>
      </c>
      <c r="C34" s="21">
        <v>13.207100000000001</v>
      </c>
      <c r="D34" s="10">
        <v>5.0324</v>
      </c>
      <c r="E34" s="10">
        <v>1.5299999999999999E-2</v>
      </c>
      <c r="F34" s="10">
        <v>9.0152999999999999</v>
      </c>
      <c r="G34" s="10">
        <v>331</v>
      </c>
      <c r="H34" s="10">
        <v>221</v>
      </c>
      <c r="I34" s="10">
        <v>292.79700000000003</v>
      </c>
      <c r="J34" s="10">
        <v>176.30600000000001</v>
      </c>
      <c r="K34" s="12">
        <v>0.87630600000000003</v>
      </c>
      <c r="L34" s="13">
        <v>0.66105199999999997</v>
      </c>
      <c r="P34" s="9">
        <v>2200</v>
      </c>
      <c r="Q34" s="10">
        <f t="shared" si="2"/>
        <v>-42.601599999999998</v>
      </c>
      <c r="R34" s="10">
        <f t="shared" si="3"/>
        <v>307.44757844628759</v>
      </c>
      <c r="S34" s="13">
        <f t="shared" si="4"/>
        <v>-2.32226</v>
      </c>
    </row>
    <row r="35" spans="1:19" ht="15.75" thickBot="1">
      <c r="A35" s="9">
        <v>2200</v>
      </c>
      <c r="B35" s="10">
        <f t="shared" si="5"/>
        <v>0.72111111111111115</v>
      </c>
      <c r="C35" s="11">
        <v>15.2986</v>
      </c>
      <c r="D35" s="10">
        <v>5.8345000000000002</v>
      </c>
      <c r="E35" s="10">
        <v>1.3599999999999999E-2</v>
      </c>
      <c r="F35" s="10">
        <v>7.3977000000000004</v>
      </c>
      <c r="G35" s="10">
        <v>313</v>
      </c>
      <c r="H35" s="10">
        <v>165</v>
      </c>
      <c r="I35" s="10">
        <v>225.98400000000001</v>
      </c>
      <c r="J35" s="10">
        <v>166.845</v>
      </c>
      <c r="K35" s="12">
        <v>0.82776499999999997</v>
      </c>
      <c r="L35" s="13">
        <v>0.60484099999999996</v>
      </c>
      <c r="P35" s="28">
        <f>2*PI()*0.11*(0.366/2)*(1100*0.366*PI()/60)*TAN(28.99*PI()/180)*3600</f>
        <v>5318.2864754301881</v>
      </c>
      <c r="Q35" s="15"/>
      <c r="R35" s="15">
        <v>0</v>
      </c>
      <c r="S35" s="38"/>
    </row>
    <row r="36" spans="1:19" ht="15.75" thickBot="1">
      <c r="A36" s="45"/>
      <c r="B36" s="37"/>
      <c r="C36" s="37"/>
      <c r="D36" s="37"/>
      <c r="E36" s="37"/>
      <c r="F36" s="37"/>
      <c r="G36" s="37"/>
      <c r="H36" s="37"/>
      <c r="I36" s="37"/>
      <c r="J36" s="37"/>
      <c r="K36" s="46"/>
      <c r="L36" s="46"/>
    </row>
    <row r="37" spans="1:19" ht="15.75" thickBot="1">
      <c r="P37" s="26" t="s">
        <v>23</v>
      </c>
      <c r="Q37" s="27"/>
      <c r="R37" s="27"/>
      <c r="S37" s="44"/>
    </row>
    <row r="38" spans="1:19" ht="15.75" thickBot="1">
      <c r="P38" s="24" t="s">
        <v>20</v>
      </c>
      <c r="Q38" s="25" t="s">
        <v>21</v>
      </c>
      <c r="R38" s="25" t="s">
        <v>22</v>
      </c>
      <c r="S38" s="41" t="s">
        <v>27</v>
      </c>
    </row>
    <row r="39" spans="1:19">
      <c r="P39" s="9">
        <v>0</v>
      </c>
      <c r="Q39" s="10"/>
      <c r="R39" s="10">
        <f>1.18*(1350*PI()*0.366/60)^2</f>
        <v>789.78514288262079</v>
      </c>
      <c r="S39" s="39"/>
    </row>
    <row r="40" spans="1:19">
      <c r="P40" s="22">
        <v>700</v>
      </c>
      <c r="Q40" s="10">
        <f>I18</f>
        <v>326.13299999999998</v>
      </c>
      <c r="R40" s="10">
        <f>R$39-P40*(R$39/P$46)</f>
        <v>705.08304070364056</v>
      </c>
      <c r="S40" s="13">
        <f>K18</f>
        <v>0.82622099999999998</v>
      </c>
    </row>
    <row r="41" spans="1:19">
      <c r="P41" s="9">
        <v>1000</v>
      </c>
      <c r="Q41" s="10">
        <f t="shared" ref="Q41:Q45" si="6">I19</f>
        <v>297.96899999999999</v>
      </c>
      <c r="R41" s="10">
        <f t="shared" ref="R41:R45" si="7">R$39-P41*(R$39/P$46)</f>
        <v>668.78213976979191</v>
      </c>
      <c r="S41" s="13">
        <f t="shared" ref="S41:S45" si="8">K19</f>
        <v>0.86599499999999996</v>
      </c>
    </row>
    <row r="42" spans="1:19">
      <c r="P42" s="9">
        <v>1300</v>
      </c>
      <c r="Q42" s="10">
        <f t="shared" si="6"/>
        <v>254.33600000000001</v>
      </c>
      <c r="R42" s="10">
        <f t="shared" si="7"/>
        <v>632.48123883594326</v>
      </c>
      <c r="S42" s="13">
        <f t="shared" si="8"/>
        <v>0.88487499999999997</v>
      </c>
    </row>
    <row r="43" spans="1:19">
      <c r="P43" s="9">
        <v>1600</v>
      </c>
      <c r="Q43" s="10">
        <f t="shared" si="6"/>
        <v>208.75</v>
      </c>
      <c r="R43" s="10">
        <f t="shared" si="7"/>
        <v>596.18033790209461</v>
      </c>
      <c r="S43" s="13">
        <f t="shared" si="8"/>
        <v>0.87478500000000003</v>
      </c>
    </row>
    <row r="44" spans="1:19">
      <c r="P44" s="9">
        <v>1900</v>
      </c>
      <c r="Q44" s="10">
        <f t="shared" si="6"/>
        <v>151.797</v>
      </c>
      <c r="R44" s="10">
        <f t="shared" si="7"/>
        <v>559.87943696824595</v>
      </c>
      <c r="S44" s="13">
        <f t="shared" si="8"/>
        <v>0.81199100000000002</v>
      </c>
    </row>
    <row r="45" spans="1:19">
      <c r="P45" s="9">
        <v>2200</v>
      </c>
      <c r="Q45" s="10">
        <f t="shared" si="6"/>
        <v>78.835899999999995</v>
      </c>
      <c r="R45" s="10">
        <f t="shared" si="7"/>
        <v>523.5785360343973</v>
      </c>
      <c r="S45" s="13">
        <f t="shared" si="8"/>
        <v>0.61565999999999999</v>
      </c>
    </row>
    <row r="46" spans="1:19" ht="15.75" thickBot="1">
      <c r="P46" s="28">
        <f>2*PI()*0.11*(0.366/2)*(1350*0.366*PI()/60)*TAN(28.99*PI()/180)*3600</f>
        <v>6526.9879471188669</v>
      </c>
      <c r="Q46" s="15"/>
      <c r="R46" s="15">
        <v>0</v>
      </c>
      <c r="S46" s="38"/>
    </row>
    <row r="47" spans="1:19" ht="15.75" thickBot="1"/>
    <row r="48" spans="1:19" ht="15.75" thickBot="1">
      <c r="P48" s="26" t="s">
        <v>26</v>
      </c>
      <c r="Q48" s="27"/>
      <c r="R48" s="27"/>
      <c r="S48" s="44"/>
    </row>
    <row r="49" spans="16:19" ht="15.75" thickBot="1">
      <c r="P49" s="24" t="s">
        <v>20</v>
      </c>
      <c r="Q49" s="25" t="s">
        <v>21</v>
      </c>
      <c r="R49" s="25" t="s">
        <v>22</v>
      </c>
      <c r="S49" s="40" t="s">
        <v>27</v>
      </c>
    </row>
    <row r="50" spans="16:19">
      <c r="P50" s="36">
        <v>0</v>
      </c>
      <c r="Q50" s="37"/>
      <c r="R50" s="37">
        <f>1.18*(1600*PI()*0.366/60)^2</f>
        <v>1109.3826972727074</v>
      </c>
      <c r="S50" s="35"/>
    </row>
    <row r="51" spans="16:19">
      <c r="P51" s="22">
        <v>700</v>
      </c>
      <c r="Q51" s="10">
        <f>I30</f>
        <v>510.94499999999999</v>
      </c>
      <c r="R51" s="10">
        <f t="shared" ref="R51:R56" si="9">R$50-P51*(R$50/P$57)</f>
        <v>1008.9950206161384</v>
      </c>
      <c r="S51" s="13">
        <f>K30</f>
        <v>0.80055900000000002</v>
      </c>
    </row>
    <row r="52" spans="16:19">
      <c r="P52" s="9">
        <v>1000</v>
      </c>
      <c r="Q52" s="10">
        <f t="shared" ref="Q52:Q56" si="10">I31</f>
        <v>450.35199999999998</v>
      </c>
      <c r="R52" s="10">
        <f t="shared" si="9"/>
        <v>965.97173062046591</v>
      </c>
      <c r="S52" s="13">
        <f t="shared" ref="S52:S56" si="11">K31</f>
        <v>0.843225</v>
      </c>
    </row>
    <row r="53" spans="16:19">
      <c r="P53" s="9">
        <v>1300</v>
      </c>
      <c r="Q53" s="10">
        <f t="shared" si="10"/>
        <v>400.16399999999999</v>
      </c>
      <c r="R53" s="10">
        <f t="shared" si="9"/>
        <v>922.94844062479342</v>
      </c>
      <c r="S53" s="13">
        <f t="shared" si="11"/>
        <v>0.87742399999999998</v>
      </c>
    </row>
    <row r="54" spans="16:19">
      <c r="P54" s="9">
        <v>1600</v>
      </c>
      <c r="Q54" s="10">
        <f t="shared" si="10"/>
        <v>349.23399999999998</v>
      </c>
      <c r="R54" s="10">
        <f t="shared" si="9"/>
        <v>879.92515062912094</v>
      </c>
      <c r="S54" s="13">
        <f t="shared" si="11"/>
        <v>0.88854500000000003</v>
      </c>
    </row>
    <row r="55" spans="16:19">
      <c r="P55" s="9">
        <v>1900</v>
      </c>
      <c r="Q55" s="10">
        <f t="shared" si="10"/>
        <v>292.79700000000003</v>
      </c>
      <c r="R55" s="10">
        <f t="shared" si="9"/>
        <v>836.90186063344845</v>
      </c>
      <c r="S55" s="13">
        <f t="shared" si="11"/>
        <v>0.87630600000000003</v>
      </c>
    </row>
    <row r="56" spans="16:19">
      <c r="P56" s="9">
        <v>2200</v>
      </c>
      <c r="Q56" s="10">
        <f t="shared" si="10"/>
        <v>225.98400000000001</v>
      </c>
      <c r="R56" s="10">
        <f t="shared" si="9"/>
        <v>793.87857063777597</v>
      </c>
      <c r="S56" s="13">
        <f t="shared" si="11"/>
        <v>0.82776499999999997</v>
      </c>
    </row>
    <row r="57" spans="16:19" ht="15.75" thickBot="1">
      <c r="P57" s="28">
        <f>2*PI()*0.11*(0.366/2)*(1600*0.366*PI()/60)*TAN(28.99*PI()/180)*3600</f>
        <v>7735.6894188075485</v>
      </c>
      <c r="Q57" s="15"/>
      <c r="R57" s="15">
        <v>0</v>
      </c>
      <c r="S57" s="38"/>
    </row>
    <row r="82" spans="1:15" ht="16.5" thickBot="1">
      <c r="A82" s="49" t="s">
        <v>44</v>
      </c>
    </row>
    <row r="83" spans="1:15">
      <c r="A83" s="47" t="s">
        <v>6</v>
      </c>
      <c r="B83" s="48" t="s">
        <v>29</v>
      </c>
      <c r="C83" s="102" t="s">
        <v>30</v>
      </c>
      <c r="D83" s="103"/>
      <c r="E83" s="102" t="s">
        <v>31</v>
      </c>
      <c r="F83" s="103"/>
      <c r="G83" s="102" t="s">
        <v>4</v>
      </c>
      <c r="H83" s="103"/>
      <c r="I83" s="50" t="s">
        <v>3</v>
      </c>
      <c r="J83" s="48" t="s">
        <v>9</v>
      </c>
      <c r="K83" s="50" t="s">
        <v>11</v>
      </c>
      <c r="L83" s="5" t="s">
        <v>12</v>
      </c>
      <c r="M83" s="50" t="s">
        <v>32</v>
      </c>
      <c r="N83" s="50" t="s">
        <v>33</v>
      </c>
      <c r="O83" s="50" t="s">
        <v>34</v>
      </c>
    </row>
    <row r="84" spans="1:15" ht="15.75" thickBot="1">
      <c r="A84" s="6" t="s">
        <v>8</v>
      </c>
      <c r="B84" s="7" t="s">
        <v>35</v>
      </c>
      <c r="C84" s="6" t="s">
        <v>16</v>
      </c>
      <c r="D84" s="7" t="s">
        <v>17</v>
      </c>
      <c r="E84" s="6" t="s">
        <v>16</v>
      </c>
      <c r="F84" s="8" t="s">
        <v>17</v>
      </c>
      <c r="G84" s="7" t="s">
        <v>1</v>
      </c>
      <c r="H84" s="7" t="s">
        <v>2</v>
      </c>
      <c r="I84" s="51" t="s">
        <v>5</v>
      </c>
      <c r="J84" s="7" t="s">
        <v>10</v>
      </c>
      <c r="K84" s="51" t="s">
        <v>13</v>
      </c>
      <c r="L84" s="8" t="s">
        <v>13</v>
      </c>
      <c r="M84" s="51" t="s">
        <v>36</v>
      </c>
      <c r="N84" s="51" t="s">
        <v>36</v>
      </c>
      <c r="O84" s="51" t="s">
        <v>37</v>
      </c>
    </row>
    <row r="85" spans="1:15">
      <c r="A85" s="9">
        <v>1000</v>
      </c>
      <c r="B85" s="52">
        <v>1480</v>
      </c>
      <c r="C85" s="53">
        <v>6.9564000000000004</v>
      </c>
      <c r="D85" s="54">
        <v>2.9028999999999998</v>
      </c>
      <c r="E85" s="53">
        <v>1.15E-2</v>
      </c>
      <c r="F85" s="55">
        <v>10.364000000000001</v>
      </c>
      <c r="G85" s="54">
        <v>296.5</v>
      </c>
      <c r="H85" s="54">
        <v>266.5</v>
      </c>
      <c r="I85" s="56">
        <v>333</v>
      </c>
      <c r="J85" s="54">
        <v>121.07599999999999</v>
      </c>
      <c r="K85" s="57">
        <f t="shared" ref="K85:K88" si="12">I85*A85/3600/J85</f>
        <v>0.76398295285605744</v>
      </c>
      <c r="L85" s="57">
        <f t="shared" ref="L85:L88" si="13">H85*A85/3600/J85</f>
        <v>0.61141578659501283</v>
      </c>
      <c r="M85" s="56">
        <v>243</v>
      </c>
      <c r="N85" s="56">
        <f>H85-H97</f>
        <v>26.5</v>
      </c>
      <c r="O85" s="58">
        <f>L85-L97</f>
        <v>6.282678659501284E-2</v>
      </c>
    </row>
    <row r="86" spans="1:15">
      <c r="A86" s="9">
        <v>1300</v>
      </c>
      <c r="B86" s="52">
        <v>1480</v>
      </c>
      <c r="C86" s="53">
        <v>9.0466999999999995</v>
      </c>
      <c r="D86" s="54">
        <v>3.4672000000000001</v>
      </c>
      <c r="E86" s="53">
        <v>1.46E-2</v>
      </c>
      <c r="F86" s="55">
        <v>10.3843</v>
      </c>
      <c r="G86" s="54">
        <v>319.5</v>
      </c>
      <c r="H86" s="54">
        <v>268</v>
      </c>
      <c r="I86" s="56">
        <v>321.5</v>
      </c>
      <c r="J86" s="54">
        <v>134.916</v>
      </c>
      <c r="K86" s="57">
        <f t="shared" si="12"/>
        <v>0.86051485533385386</v>
      </c>
      <c r="L86" s="57">
        <f t="shared" si="13"/>
        <v>0.71731875965621406</v>
      </c>
      <c r="M86" s="56">
        <v>242</v>
      </c>
      <c r="N86" s="56">
        <f>H86-H98</f>
        <v>27</v>
      </c>
      <c r="O86" s="58">
        <f>L86-L98</f>
        <v>6.7832759656214048E-2</v>
      </c>
    </row>
    <row r="87" spans="1:15">
      <c r="A87" s="9">
        <v>1600</v>
      </c>
      <c r="B87" s="52">
        <v>1480</v>
      </c>
      <c r="C87" s="53">
        <v>11.1387</v>
      </c>
      <c r="D87" s="54">
        <v>4.2111000000000001</v>
      </c>
      <c r="E87" s="53">
        <v>1.67E-2</v>
      </c>
      <c r="F87" s="55">
        <v>9.1267999999999994</v>
      </c>
      <c r="G87" s="54">
        <v>315.5</v>
      </c>
      <c r="H87" s="54">
        <v>237.1</v>
      </c>
      <c r="I87" s="56">
        <v>277.7</v>
      </c>
      <c r="J87" s="54">
        <v>141.571</v>
      </c>
      <c r="K87" s="57">
        <f t="shared" si="12"/>
        <v>0.87180441066477043</v>
      </c>
      <c r="L87" s="57">
        <f t="shared" si="13"/>
        <v>0.74434578958810615</v>
      </c>
      <c r="M87" s="56">
        <v>215</v>
      </c>
      <c r="N87" s="56">
        <f>H87-H100</f>
        <v>25.099999999999994</v>
      </c>
      <c r="O87" s="58">
        <f>L87-L100</f>
        <v>7.2811789588106191E-2</v>
      </c>
    </row>
    <row r="88" spans="1:15" ht="15.75" thickBot="1">
      <c r="A88" s="14">
        <v>1900</v>
      </c>
      <c r="B88" s="59">
        <v>1480</v>
      </c>
      <c r="C88" s="60">
        <v>13.232699999999999</v>
      </c>
      <c r="D88" s="61">
        <v>4.9916999999999998</v>
      </c>
      <c r="E88" s="60">
        <v>1.54E-2</v>
      </c>
      <c r="F88" s="62">
        <v>7.5770999999999997</v>
      </c>
      <c r="G88" s="61">
        <v>299.2</v>
      </c>
      <c r="H88" s="61">
        <v>188.3</v>
      </c>
      <c r="I88" s="63">
        <v>221.7</v>
      </c>
      <c r="J88" s="61">
        <v>138.63200000000001</v>
      </c>
      <c r="K88" s="64">
        <f t="shared" si="12"/>
        <v>0.8440211014292035</v>
      </c>
      <c r="L88" s="64">
        <f t="shared" si="13"/>
        <v>0.71686591519674792</v>
      </c>
      <c r="M88" s="63">
        <v>171</v>
      </c>
      <c r="N88" s="56">
        <f>H88-H101</f>
        <v>24.300000000000011</v>
      </c>
      <c r="O88" s="58">
        <f>L88-L101</f>
        <v>8.1371915196747913E-2</v>
      </c>
    </row>
    <row r="89" spans="1:15" ht="15.75" thickBot="1">
      <c r="M89" s="65" t="s">
        <v>38</v>
      </c>
      <c r="N89" s="66">
        <f>SUM(N85:N88)/4</f>
        <v>25.725000000000001</v>
      </c>
      <c r="O89" s="67">
        <f>SUM(O85:O88)/4</f>
        <v>7.1210812759020248E-2</v>
      </c>
    </row>
    <row r="93" spans="1:15" ht="15.75" thickBot="1">
      <c r="A93" s="1" t="s">
        <v>39</v>
      </c>
      <c r="B93" s="1"/>
    </row>
    <row r="94" spans="1:15">
      <c r="A94" s="47" t="s">
        <v>6</v>
      </c>
      <c r="B94" s="68" t="s">
        <v>6</v>
      </c>
      <c r="C94" s="102" t="s">
        <v>15</v>
      </c>
      <c r="D94" s="104"/>
      <c r="E94" s="105" t="s">
        <v>14</v>
      </c>
      <c r="F94" s="105"/>
      <c r="G94" s="106" t="s">
        <v>4</v>
      </c>
      <c r="H94" s="104"/>
      <c r="I94" s="48" t="s">
        <v>3</v>
      </c>
      <c r="J94" s="68" t="s">
        <v>9</v>
      </c>
      <c r="K94" s="68" t="s">
        <v>11</v>
      </c>
      <c r="L94" s="5" t="s">
        <v>12</v>
      </c>
      <c r="M94" s="98" t="s">
        <v>41</v>
      </c>
    </row>
    <row r="95" spans="1:15" ht="15.75" thickBot="1">
      <c r="A95" s="6" t="s">
        <v>8</v>
      </c>
      <c r="B95" s="69" t="s">
        <v>42</v>
      </c>
      <c r="C95" s="6" t="s">
        <v>16</v>
      </c>
      <c r="D95" s="70" t="s">
        <v>17</v>
      </c>
      <c r="E95" s="7" t="s">
        <v>16</v>
      </c>
      <c r="F95" s="7" t="s">
        <v>17</v>
      </c>
      <c r="G95" s="71" t="s">
        <v>1</v>
      </c>
      <c r="H95" s="70" t="s">
        <v>2</v>
      </c>
      <c r="I95" s="7" t="s">
        <v>5</v>
      </c>
      <c r="J95" s="69" t="s">
        <v>10</v>
      </c>
      <c r="K95" s="69" t="s">
        <v>13</v>
      </c>
      <c r="L95" s="8" t="s">
        <v>13</v>
      </c>
      <c r="M95" s="99"/>
    </row>
    <row r="96" spans="1:15">
      <c r="A96" s="72">
        <v>700</v>
      </c>
      <c r="B96" s="73">
        <f>A96/3600</f>
        <v>0.19444444444444445</v>
      </c>
      <c r="C96" s="74">
        <v>4.8596000000000004</v>
      </c>
      <c r="D96" s="75">
        <v>2.4628999999999999</v>
      </c>
      <c r="E96" s="75">
        <v>1.5100000000000001E-2</v>
      </c>
      <c r="F96" s="75">
        <v>11.7904</v>
      </c>
      <c r="G96" s="75">
        <v>247</v>
      </c>
      <c r="H96" s="76">
        <v>233</v>
      </c>
      <c r="I96" s="76">
        <v>413.56299999999999</v>
      </c>
      <c r="J96" s="75">
        <v>98.758899999999997</v>
      </c>
      <c r="K96" s="77">
        <v>0.81386800000000004</v>
      </c>
      <c r="L96" s="78">
        <v>0.45848499999999998</v>
      </c>
      <c r="M96" s="100"/>
    </row>
    <row r="97" spans="1:13">
      <c r="A97" s="79">
        <v>1000</v>
      </c>
      <c r="B97" s="80">
        <f t="shared" ref="B97:B102" si="14">A97/3600</f>
        <v>0.27777777777777779</v>
      </c>
      <c r="C97" s="81">
        <v>6.9427000000000003</v>
      </c>
      <c r="D97" s="82">
        <v>3.1736</v>
      </c>
      <c r="E97" s="82">
        <v>1.14E-2</v>
      </c>
      <c r="F97" s="82">
        <v>10.5739</v>
      </c>
      <c r="G97" s="82">
        <v>270</v>
      </c>
      <c r="H97" s="83">
        <v>240</v>
      </c>
      <c r="I97" s="83">
        <v>393.82</v>
      </c>
      <c r="J97" s="82">
        <v>121.45399999999999</v>
      </c>
      <c r="K97" s="84">
        <v>0.85428000000000004</v>
      </c>
      <c r="L97" s="85">
        <v>0.54858899999999999</v>
      </c>
      <c r="M97" s="100"/>
    </row>
    <row r="98" spans="1:13">
      <c r="A98" s="79">
        <v>1300</v>
      </c>
      <c r="B98" s="80">
        <f t="shared" si="14"/>
        <v>0.3611111111111111</v>
      </c>
      <c r="C98" s="81">
        <v>9.0305999999999997</v>
      </c>
      <c r="D98" s="82">
        <v>3.4901</v>
      </c>
      <c r="E98" s="82">
        <v>1.38E-2</v>
      </c>
      <c r="F98" s="82">
        <v>10.258599999999999</v>
      </c>
      <c r="G98" s="82">
        <v>292</v>
      </c>
      <c r="H98" s="83">
        <v>241</v>
      </c>
      <c r="I98" s="83">
        <v>327.43799999999999</v>
      </c>
      <c r="J98" s="82">
        <v>133.93700000000001</v>
      </c>
      <c r="K98" s="84">
        <v>0.88226099999999996</v>
      </c>
      <c r="L98" s="85">
        <v>0.64948600000000001</v>
      </c>
      <c r="M98" s="100"/>
    </row>
    <row r="99" spans="1:13">
      <c r="A99" s="86">
        <v>1400</v>
      </c>
      <c r="B99" s="87">
        <f t="shared" si="14"/>
        <v>0.3888888888888889</v>
      </c>
      <c r="C99" s="88">
        <v>9.7264999999999997</v>
      </c>
      <c r="D99" s="83">
        <v>3.7509999999999999</v>
      </c>
      <c r="E99" s="83">
        <v>1.43E-2</v>
      </c>
      <c r="F99" s="83">
        <v>10.3283</v>
      </c>
      <c r="G99" s="83">
        <v>295</v>
      </c>
      <c r="H99" s="83">
        <v>235</v>
      </c>
      <c r="I99" s="83">
        <v>314.30500000000001</v>
      </c>
      <c r="J99" s="83">
        <v>137.58699999999999</v>
      </c>
      <c r="K99" s="89">
        <v>0.88787199999999999</v>
      </c>
      <c r="L99" s="90">
        <v>0.66539099999999995</v>
      </c>
      <c r="M99" s="100"/>
    </row>
    <row r="100" spans="1:13">
      <c r="A100" s="79">
        <v>1600</v>
      </c>
      <c r="B100" s="80">
        <f t="shared" si="14"/>
        <v>0.44444444444444442</v>
      </c>
      <c r="C100" s="81">
        <v>11.118499999999999</v>
      </c>
      <c r="D100" s="82">
        <v>4.2507000000000001</v>
      </c>
      <c r="E100" s="82">
        <v>1.4500000000000001E-2</v>
      </c>
      <c r="F100" s="82">
        <v>9.3048000000000002</v>
      </c>
      <c r="G100" s="82">
        <v>290</v>
      </c>
      <c r="H100" s="83">
        <v>212</v>
      </c>
      <c r="I100" s="83">
        <v>280.74200000000002</v>
      </c>
      <c r="J100" s="82">
        <v>140.495</v>
      </c>
      <c r="K100" s="84">
        <v>0.88771199999999995</v>
      </c>
      <c r="L100" s="85">
        <v>0.67153399999999996</v>
      </c>
      <c r="M100" s="100"/>
    </row>
    <row r="101" spans="1:13">
      <c r="A101" s="79">
        <v>1900</v>
      </c>
      <c r="B101" s="80">
        <f t="shared" si="14"/>
        <v>0.52777777777777779</v>
      </c>
      <c r="C101" s="91">
        <v>13.207700000000001</v>
      </c>
      <c r="D101" s="82">
        <v>5.0477999999999996</v>
      </c>
      <c r="E101" s="82">
        <v>1.3299999999999999E-2</v>
      </c>
      <c r="F101" s="82">
        <v>7.5575000000000001</v>
      </c>
      <c r="G101" s="82">
        <v>274</v>
      </c>
      <c r="H101" s="83">
        <v>164</v>
      </c>
      <c r="I101" s="83">
        <v>221.24199999999999</v>
      </c>
      <c r="J101" s="82">
        <v>136.65199999999999</v>
      </c>
      <c r="K101" s="84">
        <v>0.85429600000000006</v>
      </c>
      <c r="L101" s="85">
        <v>0.635494</v>
      </c>
      <c r="M101" s="100"/>
    </row>
    <row r="102" spans="1:13" ht="15.75" thickBot="1">
      <c r="A102" s="92">
        <v>2200</v>
      </c>
      <c r="B102" s="93">
        <f t="shared" si="14"/>
        <v>0.61111111111111116</v>
      </c>
      <c r="C102" s="94">
        <v>15.2994</v>
      </c>
      <c r="D102" s="95">
        <v>5.8989000000000003</v>
      </c>
      <c r="E102" s="95">
        <v>1.14E-2</v>
      </c>
      <c r="F102" s="95">
        <v>23.911999999999999</v>
      </c>
      <c r="G102" s="95">
        <v>253</v>
      </c>
      <c r="H102" s="95">
        <v>105</v>
      </c>
      <c r="I102" s="95">
        <v>152.773</v>
      </c>
      <c r="J102" s="95">
        <v>121.768</v>
      </c>
      <c r="K102" s="96">
        <v>0.76675499999999996</v>
      </c>
      <c r="L102" s="97">
        <v>0.52792600000000001</v>
      </c>
      <c r="M102" s="101"/>
    </row>
    <row r="113" spans="8:8" ht="15.75" thickBot="1"/>
    <row r="114" spans="8:8">
      <c r="H114" s="48" t="s">
        <v>40</v>
      </c>
    </row>
    <row r="115" spans="8:8" ht="15.75" thickBot="1">
      <c r="H115" s="7" t="s">
        <v>43</v>
      </c>
    </row>
    <row r="116" spans="8:8">
      <c r="H116" s="76">
        <f>J96/(1480*2*PI()/60)</f>
        <v>0.63721488281019656</v>
      </c>
    </row>
    <row r="117" spans="8:8">
      <c r="H117" s="83">
        <f>J97/(1480*2*PI()/60)</f>
        <v>0.78364882938985359</v>
      </c>
    </row>
    <row r="118" spans="8:8">
      <c r="H118" s="83">
        <f>J98/(1480*2*PI()/60)</f>
        <v>0.86419198430672384</v>
      </c>
    </row>
    <row r="119" spans="8:8">
      <c r="H119" s="83">
        <f>J99/(1480*2*PI()/60)</f>
        <v>0.88774261439937585</v>
      </c>
    </row>
    <row r="120" spans="8:8">
      <c r="H120" s="83">
        <f>J100/(1480*2*PI()/60)</f>
        <v>0.90650569174442586</v>
      </c>
    </row>
    <row r="121" spans="8:8">
      <c r="H121" s="83">
        <f>J101/(1480*2*PI()/60)</f>
        <v>0.88170978175920323</v>
      </c>
    </row>
    <row r="122" spans="8:8" ht="15.75" thickBot="1">
      <c r="H122" s="95">
        <f>J102/(1480*2*PI()/60)</f>
        <v>0.78567482880056405</v>
      </c>
    </row>
  </sheetData>
  <mergeCells count="16">
    <mergeCell ref="C28:D28"/>
    <mergeCell ref="E28:F28"/>
    <mergeCell ref="G28:H28"/>
    <mergeCell ref="G4:H4"/>
    <mergeCell ref="E4:F4"/>
    <mergeCell ref="C4:D4"/>
    <mergeCell ref="C16:D16"/>
    <mergeCell ref="E16:F16"/>
    <mergeCell ref="G16:H16"/>
    <mergeCell ref="M94:M102"/>
    <mergeCell ref="C83:D83"/>
    <mergeCell ref="E83:F83"/>
    <mergeCell ref="G83:H83"/>
    <mergeCell ref="C94:D94"/>
    <mergeCell ref="E94:F94"/>
    <mergeCell ref="G94:H94"/>
  </mergeCells>
  <pageMargins left="0.7" right="0.7" top="0.78740157499999996" bottom="0.78740157499999996" header="0.3" footer="0.3"/>
  <pageSetup paperSize="9" orientation="portrait" r:id="rId1"/>
  <ignoredErrors>
    <ignoredError sqref="R29:R34 R40:R45 R51:R5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SWECO Grøner 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Nenseter, Sondre</dc:creator>
  <cp:lastModifiedBy>Lien, Kjell Erik</cp:lastModifiedBy>
  <dcterms:created xsi:type="dcterms:W3CDTF">2010-02-26T15:27:26Z</dcterms:created>
  <dcterms:modified xsi:type="dcterms:W3CDTF">2010-05-22T17:35:38Z</dcterms:modified>
</cp:coreProperties>
</file>