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840" windowHeight="11415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M81" i="1"/>
  <c r="K81"/>
  <c r="C81"/>
  <c r="B81"/>
  <c r="M80"/>
  <c r="K80"/>
  <c r="C80"/>
  <c r="B80"/>
  <c r="M79"/>
  <c r="K79"/>
  <c r="C79"/>
  <c r="B79"/>
  <c r="M78"/>
  <c r="K78"/>
  <c r="C78"/>
  <c r="B78"/>
  <c r="M77"/>
  <c r="K77"/>
  <c r="C77"/>
  <c r="B77"/>
  <c r="M76"/>
  <c r="K76"/>
  <c r="C76"/>
  <c r="B76"/>
  <c r="M75"/>
  <c r="K75"/>
  <c r="C75"/>
  <c r="B75"/>
  <c r="B39" l="1"/>
  <c r="B38"/>
  <c r="S63"/>
  <c r="S64"/>
  <c r="S50"/>
  <c r="S51"/>
  <c r="Q63"/>
  <c r="Q64"/>
  <c r="Q50"/>
  <c r="Q51"/>
  <c r="B25"/>
  <c r="B24"/>
  <c r="R64"/>
  <c r="R63"/>
  <c r="R51"/>
  <c r="R50"/>
  <c r="P37"/>
  <c r="R30"/>
  <c r="R33" s="1"/>
  <c r="S58"/>
  <c r="S59"/>
  <c r="S60"/>
  <c r="S61"/>
  <c r="S62"/>
  <c r="S57"/>
  <c r="S45"/>
  <c r="S46"/>
  <c r="S47"/>
  <c r="S48"/>
  <c r="S49"/>
  <c r="S44"/>
  <c r="S32"/>
  <c r="S33"/>
  <c r="S34"/>
  <c r="S35"/>
  <c r="S36"/>
  <c r="S31"/>
  <c r="Q58"/>
  <c r="Q59"/>
  <c r="Q60"/>
  <c r="Q61"/>
  <c r="Q62"/>
  <c r="Q57"/>
  <c r="P65"/>
  <c r="R56"/>
  <c r="R58" s="1"/>
  <c r="B37"/>
  <c r="B36"/>
  <c r="B35"/>
  <c r="B34"/>
  <c r="B33"/>
  <c r="B32"/>
  <c r="P52"/>
  <c r="R45"/>
  <c r="Q32"/>
  <c r="Q33"/>
  <c r="Q34"/>
  <c r="Q35"/>
  <c r="Q36"/>
  <c r="Q31"/>
  <c r="Q45"/>
  <c r="Q46"/>
  <c r="Q47"/>
  <c r="Q48"/>
  <c r="Q49"/>
  <c r="Q44"/>
  <c r="R43"/>
  <c r="R35"/>
  <c r="B23"/>
  <c r="B22"/>
  <c r="B21"/>
  <c r="B20"/>
  <c r="B19"/>
  <c r="B18"/>
  <c r="B6"/>
  <c r="B7"/>
  <c r="B8"/>
  <c r="B9"/>
  <c r="B10"/>
  <c r="B11"/>
  <c r="R57" l="1"/>
  <c r="R61"/>
  <c r="R59"/>
  <c r="R62"/>
  <c r="R60"/>
  <c r="R31"/>
  <c r="R32"/>
  <c r="R36"/>
  <c r="R34"/>
  <c r="R44"/>
  <c r="R48"/>
  <c r="R46"/>
  <c r="R49"/>
  <c r="R47"/>
</calcChain>
</file>

<file path=xl/sharedStrings.xml><?xml version="1.0" encoding="utf-8"?>
<sst xmlns="http://schemas.openxmlformats.org/spreadsheetml/2006/main" count="113" uniqueCount="36">
  <si>
    <t>Viftekarakteristikk</t>
  </si>
  <si>
    <t>OMEGA = 1100rpm</t>
  </si>
  <si>
    <t>Rel</t>
  </si>
  <si>
    <t>Abs</t>
  </si>
  <si>
    <t>P_tot</t>
  </si>
  <si>
    <t>P_stat [Pa]</t>
  </si>
  <si>
    <t>Pa</t>
  </si>
  <si>
    <t>V_dot</t>
  </si>
  <si>
    <t>[kg/s]</t>
  </si>
  <si>
    <t>[m3/h]</t>
  </si>
  <si>
    <t>Shaft Power</t>
  </si>
  <si>
    <t>W</t>
  </si>
  <si>
    <t>Eff_tot</t>
  </si>
  <si>
    <t>Eff_stat</t>
  </si>
  <si>
    <t>%</t>
  </si>
  <si>
    <t>Cu [m/s]</t>
  </si>
  <si>
    <t>Cm [m/s]</t>
  </si>
  <si>
    <t>inn</t>
  </si>
  <si>
    <t>ut</t>
  </si>
  <si>
    <t>m_dot</t>
  </si>
  <si>
    <t>P_th for Omega=1100rpm</t>
  </si>
  <si>
    <t>Q [m3/h]</t>
  </si>
  <si>
    <t>P_tot [Pa]</t>
  </si>
  <si>
    <t>P_th [Pa]</t>
  </si>
  <si>
    <t>P_th for Omega=1350rpm</t>
  </si>
  <si>
    <t>OMEGA = 1600rpm</t>
  </si>
  <si>
    <t>OMEGA = 1350rpm</t>
  </si>
  <si>
    <t>P_th for Omega=1600rpm</t>
  </si>
  <si>
    <t>Eff_tot [%]</t>
  </si>
  <si>
    <t>Kaos</t>
  </si>
  <si>
    <t>OMEGA = 1480rpm</t>
  </si>
  <si>
    <t>P_th</t>
  </si>
  <si>
    <t>Moment</t>
  </si>
  <si>
    <t>HSK FANS</t>
  </si>
  <si>
    <t>[m3/s]</t>
  </si>
  <si>
    <t>Nm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</si>
</sst>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5" xfId="1" applyFon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5" fillId="0" borderId="0" xfId="0" applyFont="1"/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2" borderId="9" xfId="0" applyFont="1" applyFill="1" applyBorder="1"/>
    <xf numFmtId="0" fontId="2" fillId="2" borderId="10" xfId="0" applyFont="1" applyFill="1" applyBorder="1"/>
    <xf numFmtId="1" fontId="0" fillId="0" borderId="6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1" xfId="0" applyFill="1" applyBorder="1"/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0" xfId="0" applyFont="1"/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3" xfId="1" applyFon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2" fontId="0" fillId="0" borderId="21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9" fontId="0" fillId="0" borderId="22" xfId="1" applyFont="1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9" fontId="2" fillId="0" borderId="24" xfId="1" applyFont="1" applyBorder="1" applyAlignment="1">
      <alignment horizontal="center"/>
    </xf>
    <xf numFmtId="9" fontId="2" fillId="0" borderId="25" xfId="1" applyFont="1" applyBorder="1" applyAlignment="1">
      <alignment horizontal="center"/>
    </xf>
    <xf numFmtId="2" fontId="4" fillId="0" borderId="23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2" fontId="2" fillId="0" borderId="28" xfId="0" applyNumberFormat="1" applyFont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2" fontId="2" fillId="0" borderId="27" xfId="0" applyNumberFormat="1" applyFont="1" applyBorder="1" applyAlignment="1">
      <alignment horizontal="center"/>
    </xf>
    <xf numFmtId="9" fontId="2" fillId="0" borderId="27" xfId="1" applyFont="1" applyBorder="1" applyAlignment="1">
      <alignment horizontal="center"/>
    </xf>
    <xf numFmtId="9" fontId="2" fillId="0" borderId="28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 textRotation="90"/>
    </xf>
    <xf numFmtId="0" fontId="3" fillId="2" borderId="19" xfId="0" applyFont="1" applyFill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textRotation="90"/>
    </xf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tx>
            <c:v>Totalt trykk</c:v>
          </c:tx>
          <c:xVal>
            <c:numRef>
              <c:f>'Ark1'!$P$43:$P$52</c:f>
              <c:numCache>
                <c:formatCode>General</c:formatCode>
                <c:ptCount val="10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>
                  <c:v>2500</c:v>
                </c:pt>
                <c:pt idx="8">
                  <c:v>2800</c:v>
                </c:pt>
                <c:pt idx="9" formatCode="0">
                  <c:v>7363.723920721859</c:v>
                </c:pt>
              </c:numCache>
            </c:numRef>
          </c:xVal>
          <c:yVal>
            <c:numRef>
              <c:f>'Ark1'!$I$18:$I$25</c:f>
              <c:numCache>
                <c:formatCode>0.00</c:formatCode>
                <c:ptCount val="8"/>
                <c:pt idx="0">
                  <c:v>689.21100000000001</c:v>
                </c:pt>
                <c:pt idx="1">
                  <c:v>624.96100000000001</c:v>
                </c:pt>
                <c:pt idx="2">
                  <c:v>605.75</c:v>
                </c:pt>
                <c:pt idx="3">
                  <c:v>541.32799999999997</c:v>
                </c:pt>
                <c:pt idx="4">
                  <c:v>493.02300000000002</c:v>
                </c:pt>
                <c:pt idx="5">
                  <c:v>423.92200000000003</c:v>
                </c:pt>
                <c:pt idx="6">
                  <c:v>243.815</c:v>
                </c:pt>
                <c:pt idx="7">
                  <c:v>211.36699999999999</c:v>
                </c:pt>
              </c:numCache>
            </c:numRef>
          </c:yVal>
          <c:smooth val="1"/>
        </c:ser>
        <c:ser>
          <c:idx val="1"/>
          <c:order val="1"/>
          <c:tx>
            <c:v>Statisk trykk</c:v>
          </c:tx>
          <c:xVal>
            <c:numRef>
              <c:f>'Ark1'!$P$43:$P$52</c:f>
              <c:numCache>
                <c:formatCode>General</c:formatCode>
                <c:ptCount val="10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>
                  <c:v>2500</c:v>
                </c:pt>
                <c:pt idx="8">
                  <c:v>2800</c:v>
                </c:pt>
                <c:pt idx="9" formatCode="0">
                  <c:v>7363.723920721859</c:v>
                </c:pt>
              </c:numCache>
            </c:numRef>
          </c:xVal>
          <c:yVal>
            <c:numRef>
              <c:f>'Ark1'!$H$18:$H$25</c:f>
              <c:numCache>
                <c:formatCode>0.00</c:formatCode>
                <c:ptCount val="8"/>
                <c:pt idx="0">
                  <c:v>314</c:v>
                </c:pt>
                <c:pt idx="1">
                  <c:v>315</c:v>
                </c:pt>
                <c:pt idx="2">
                  <c:v>328</c:v>
                </c:pt>
                <c:pt idx="3">
                  <c:v>314</c:v>
                </c:pt>
                <c:pt idx="4">
                  <c:v>296</c:v>
                </c:pt>
                <c:pt idx="5">
                  <c:v>255</c:v>
                </c:pt>
                <c:pt idx="6">
                  <c:v>180</c:v>
                </c:pt>
                <c:pt idx="7">
                  <c:v>95</c:v>
                </c:pt>
              </c:numCache>
            </c:numRef>
          </c:yVal>
          <c:smooth val="1"/>
        </c:ser>
        <c:ser>
          <c:idx val="4"/>
          <c:order val="4"/>
          <c:tx>
            <c:v>Teoretisk maks trykk</c:v>
          </c:tx>
          <c:marker>
            <c:symbol val="none"/>
          </c:marker>
          <c:xVal>
            <c:numRef>
              <c:f>'Ark1'!$P$43:$P$52</c:f>
              <c:numCache>
                <c:formatCode>General</c:formatCode>
                <c:ptCount val="10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>
                  <c:v>2500</c:v>
                </c:pt>
                <c:pt idx="8">
                  <c:v>2800</c:v>
                </c:pt>
                <c:pt idx="9" formatCode="0">
                  <c:v>7363.723920721859</c:v>
                </c:pt>
              </c:numCache>
            </c:numRef>
          </c:xVal>
          <c:yVal>
            <c:numRef>
              <c:f>'Ark1'!$R$43:$R$52</c:f>
              <c:numCache>
                <c:formatCode>0.00</c:formatCode>
                <c:ptCount val="10"/>
                <c:pt idx="0">
                  <c:v>789.78514288262079</c:v>
                </c:pt>
                <c:pt idx="1">
                  <c:v>714.70769484548157</c:v>
                </c:pt>
                <c:pt idx="2">
                  <c:v>682.53164568670763</c:v>
                </c:pt>
                <c:pt idx="3">
                  <c:v>650.35559652793359</c:v>
                </c:pt>
                <c:pt idx="4">
                  <c:v>618.17954736915965</c:v>
                </c:pt>
                <c:pt idx="5">
                  <c:v>586.00349821038571</c:v>
                </c:pt>
                <c:pt idx="6">
                  <c:v>553.82744905161178</c:v>
                </c:pt>
                <c:pt idx="7">
                  <c:v>521.65139989283784</c:v>
                </c:pt>
                <c:pt idx="8">
                  <c:v>489.47535073406385</c:v>
                </c:pt>
                <c:pt idx="9">
                  <c:v>0</c:v>
                </c:pt>
              </c:numCache>
            </c:numRef>
          </c:yVal>
          <c:smooth val="1"/>
        </c:ser>
        <c:axId val="144006528"/>
        <c:axId val="144013568"/>
      </c:scatterChart>
      <c:scatterChart>
        <c:scatterStyle val="smoothMarker"/>
        <c:ser>
          <c:idx val="2"/>
          <c:order val="2"/>
          <c:tx>
            <c:v>Total virkningsgrad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</c:spPr>
          </c:marker>
          <c:xVal>
            <c:numRef>
              <c:f>'Ark1'!$P$43:$P$52</c:f>
              <c:numCache>
                <c:formatCode>General</c:formatCode>
                <c:ptCount val="10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>
                  <c:v>2500</c:v>
                </c:pt>
                <c:pt idx="8">
                  <c:v>2800</c:v>
                </c:pt>
                <c:pt idx="9" formatCode="0">
                  <c:v>7363.723920721859</c:v>
                </c:pt>
              </c:numCache>
            </c:numRef>
          </c:xVal>
          <c:yVal>
            <c:numRef>
              <c:f>'Ark1'!$K$18:$K$25</c:f>
              <c:numCache>
                <c:formatCode>0\ %</c:formatCode>
                <c:ptCount val="8"/>
                <c:pt idx="0">
                  <c:v>0.93841600000000003</c:v>
                </c:pt>
                <c:pt idx="1">
                  <c:v>0.92798899999999995</c:v>
                </c:pt>
                <c:pt idx="2">
                  <c:v>0.93103800000000003</c:v>
                </c:pt>
                <c:pt idx="3">
                  <c:v>0.932064</c:v>
                </c:pt>
                <c:pt idx="4">
                  <c:v>0.93417399999999995</c:v>
                </c:pt>
                <c:pt idx="5">
                  <c:v>0.92530100000000004</c:v>
                </c:pt>
                <c:pt idx="6">
                  <c:v>0.88717800000000002</c:v>
                </c:pt>
                <c:pt idx="7">
                  <c:v>0.81726799999999999</c:v>
                </c:pt>
              </c:numCache>
            </c:numRef>
          </c:yVal>
          <c:smooth val="1"/>
        </c:ser>
        <c:ser>
          <c:idx val="3"/>
          <c:order val="3"/>
          <c:tx>
            <c:v>Statisk virkningsgrad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</c:spPr>
          </c:marker>
          <c:xVal>
            <c:numRef>
              <c:f>'Ark1'!$P$43:$P$52</c:f>
              <c:numCache>
                <c:formatCode>General</c:formatCode>
                <c:ptCount val="10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>
                  <c:v>2500</c:v>
                </c:pt>
                <c:pt idx="8">
                  <c:v>2800</c:v>
                </c:pt>
                <c:pt idx="9" formatCode="0">
                  <c:v>7363.723920721859</c:v>
                </c:pt>
              </c:numCache>
            </c:numRef>
          </c:xVal>
          <c:yVal>
            <c:numRef>
              <c:f>'Ark1'!$L$18:$L$25</c:f>
              <c:numCache>
                <c:formatCode>0\ %</c:formatCode>
                <c:ptCount val="8"/>
                <c:pt idx="0">
                  <c:v>0.42699399999999998</c:v>
                </c:pt>
                <c:pt idx="1">
                  <c:v>0.46720200000000001</c:v>
                </c:pt>
                <c:pt idx="2">
                  <c:v>0.504884</c:v>
                </c:pt>
                <c:pt idx="3">
                  <c:v>0.54046300000000003</c:v>
                </c:pt>
                <c:pt idx="4">
                  <c:v>0.56134499999999998</c:v>
                </c:pt>
                <c:pt idx="5">
                  <c:v>0.557087</c:v>
                </c:pt>
                <c:pt idx="6">
                  <c:v>0.51095599999999997</c:v>
                </c:pt>
                <c:pt idx="7">
                  <c:v>0.36569400000000002</c:v>
                </c:pt>
              </c:numCache>
            </c:numRef>
          </c:yVal>
          <c:smooth val="1"/>
        </c:ser>
        <c:axId val="144034048"/>
        <c:axId val="144032128"/>
      </c:scatterChart>
      <c:valAx>
        <c:axId val="144006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Volumstrøm</a:t>
                </a:r>
                <a:r>
                  <a:rPr lang="nb-NO" baseline="0"/>
                  <a:t> [m3/h]</a:t>
                </a:r>
                <a:endParaRPr lang="nb-NO"/>
              </a:p>
            </c:rich>
          </c:tx>
          <c:layout/>
        </c:title>
        <c:numFmt formatCode="General" sourceLinked="1"/>
        <c:tickLblPos val="nextTo"/>
        <c:crossAx val="144013568"/>
        <c:crosses val="autoZero"/>
        <c:crossBetween val="midCat"/>
      </c:valAx>
      <c:valAx>
        <c:axId val="1440135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b-NO"/>
                  <a:t>Trykk</a:t>
                </a:r>
                <a:r>
                  <a:rPr lang="nb-NO" baseline="0"/>
                  <a:t> [Pa]</a:t>
                </a:r>
                <a:endParaRPr lang="nb-NO"/>
              </a:p>
            </c:rich>
          </c:tx>
          <c:layout/>
        </c:title>
        <c:numFmt formatCode="0.00" sourceLinked="1"/>
        <c:tickLblPos val="nextTo"/>
        <c:crossAx val="144006528"/>
        <c:crosses val="autoZero"/>
        <c:crossBetween val="midCat"/>
      </c:valAx>
      <c:valAx>
        <c:axId val="144032128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b-NO"/>
                  <a:t>Virkningsgrad</a:t>
                </a:r>
                <a:r>
                  <a:rPr lang="nb-NO" baseline="0"/>
                  <a:t> [%]</a:t>
                </a:r>
                <a:endParaRPr lang="nb-NO"/>
              </a:p>
            </c:rich>
          </c:tx>
          <c:layout/>
        </c:title>
        <c:numFmt formatCode="0\ %" sourceLinked="1"/>
        <c:tickLblPos val="nextTo"/>
        <c:crossAx val="144034048"/>
        <c:crosses val="max"/>
        <c:crossBetween val="midCat"/>
      </c:valAx>
      <c:valAx>
        <c:axId val="144034048"/>
        <c:scaling>
          <c:orientation val="minMax"/>
        </c:scaling>
        <c:delete val="1"/>
        <c:axPos val="b"/>
        <c:numFmt formatCode="General" sourceLinked="1"/>
        <c:tickLblPos val="none"/>
        <c:crossAx val="1440321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tx>
            <c:v>1600rpm</c:v>
          </c:tx>
          <c:xVal>
            <c:numRef>
              <c:f>'Ark1'!$A$18:$A$25</c:f>
              <c:numCache>
                <c:formatCode>General</c:formatCode>
                <c:ptCount val="8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  <c:pt idx="6">
                  <c:v>2500</c:v>
                </c:pt>
                <c:pt idx="7">
                  <c:v>2800</c:v>
                </c:pt>
              </c:numCache>
            </c:numRef>
          </c:xVal>
          <c:yVal>
            <c:numRef>
              <c:f>'Ark1'!$H$32:$H$39</c:f>
              <c:numCache>
                <c:formatCode>0.00</c:formatCode>
                <c:ptCount val="8"/>
                <c:pt idx="0">
                  <c:v>417</c:v>
                </c:pt>
                <c:pt idx="1">
                  <c:v>445</c:v>
                </c:pt>
                <c:pt idx="2">
                  <c:v>454</c:v>
                </c:pt>
                <c:pt idx="3">
                  <c:v>457</c:v>
                </c:pt>
                <c:pt idx="4">
                  <c:v>441</c:v>
                </c:pt>
                <c:pt idx="5">
                  <c:v>423</c:v>
                </c:pt>
                <c:pt idx="6">
                  <c:v>363</c:v>
                </c:pt>
                <c:pt idx="7">
                  <c:v>285</c:v>
                </c:pt>
              </c:numCache>
            </c:numRef>
          </c:yVal>
          <c:smooth val="1"/>
        </c:ser>
        <c:ser>
          <c:idx val="1"/>
          <c:order val="1"/>
          <c:tx>
            <c:v>1350rpm</c:v>
          </c:tx>
          <c:xVal>
            <c:numRef>
              <c:f>'Ark1'!$A$18:$A$25</c:f>
              <c:numCache>
                <c:formatCode>General</c:formatCode>
                <c:ptCount val="8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  <c:pt idx="6">
                  <c:v>2500</c:v>
                </c:pt>
                <c:pt idx="7">
                  <c:v>2800</c:v>
                </c:pt>
              </c:numCache>
            </c:numRef>
          </c:xVal>
          <c:yVal>
            <c:numRef>
              <c:f>'Ark1'!$H$18:$H$25</c:f>
              <c:numCache>
                <c:formatCode>0.00</c:formatCode>
                <c:ptCount val="8"/>
                <c:pt idx="0">
                  <c:v>314</c:v>
                </c:pt>
                <c:pt idx="1">
                  <c:v>315</c:v>
                </c:pt>
                <c:pt idx="2">
                  <c:v>328</c:v>
                </c:pt>
                <c:pt idx="3">
                  <c:v>314</c:v>
                </c:pt>
                <c:pt idx="4">
                  <c:v>296</c:v>
                </c:pt>
                <c:pt idx="5">
                  <c:v>255</c:v>
                </c:pt>
                <c:pt idx="6">
                  <c:v>180</c:v>
                </c:pt>
                <c:pt idx="7">
                  <c:v>95</c:v>
                </c:pt>
              </c:numCache>
            </c:numRef>
          </c:yVal>
          <c:smooth val="1"/>
        </c:ser>
        <c:ser>
          <c:idx val="2"/>
          <c:order val="2"/>
          <c:tx>
            <c:v>1100rpm</c:v>
          </c:tx>
          <c:xVal>
            <c:numRef>
              <c:f>'Ark1'!$A$6:$A$11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'Ark1'!$H$6:$H$11</c:f>
              <c:numCache>
                <c:formatCode>0.00</c:formatCode>
                <c:ptCount val="6"/>
                <c:pt idx="0">
                  <c:v>219</c:v>
                </c:pt>
                <c:pt idx="1">
                  <c:v>214</c:v>
                </c:pt>
                <c:pt idx="2">
                  <c:v>207</c:v>
                </c:pt>
                <c:pt idx="3">
                  <c:v>192</c:v>
                </c:pt>
                <c:pt idx="4">
                  <c:v>168</c:v>
                </c:pt>
                <c:pt idx="5">
                  <c:v>123</c:v>
                </c:pt>
              </c:numCache>
            </c:numRef>
          </c:yVal>
          <c:smooth val="1"/>
        </c:ser>
        <c:axId val="143993856"/>
        <c:axId val="143934592"/>
      </c:scatterChart>
      <c:valAx>
        <c:axId val="143993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Volumstrøm [m3/h]</a:t>
                </a:r>
              </a:p>
            </c:rich>
          </c:tx>
          <c:layout/>
        </c:title>
        <c:numFmt formatCode="General" sourceLinked="1"/>
        <c:tickLblPos val="nextTo"/>
        <c:crossAx val="143934592"/>
        <c:crosses val="autoZero"/>
        <c:crossBetween val="midCat"/>
      </c:valAx>
      <c:valAx>
        <c:axId val="1439345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b-NO"/>
                  <a:t>Statisk trykk [Pa]</a:t>
                </a:r>
              </a:p>
            </c:rich>
          </c:tx>
          <c:layout/>
        </c:title>
        <c:numFmt formatCode="0.00" sourceLinked="1"/>
        <c:tickLblPos val="nextTo"/>
        <c:crossAx val="1439938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676274</xdr:colOff>
      <xdr:row>0</xdr:row>
      <xdr:rowOff>0</xdr:rowOff>
    </xdr:from>
    <xdr:to>
      <xdr:col>23</xdr:col>
      <xdr:colOff>228600</xdr:colOff>
      <xdr:row>26</xdr:row>
      <xdr:rowOff>180976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523875</xdr:colOff>
      <xdr:row>40</xdr:row>
      <xdr:rowOff>85725</xdr:rowOff>
    </xdr:from>
    <xdr:to>
      <xdr:col>10</xdr:col>
      <xdr:colOff>161925</xdr:colOff>
      <xdr:row>64</xdr:row>
      <xdr:rowOff>161925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5"/>
  <sheetViews>
    <sheetView tabSelected="1" workbookViewId="0">
      <selection activeCell="B86" sqref="B86"/>
    </sheetView>
  </sheetViews>
  <sheetFormatPr baseColWidth="10" defaultRowHeight="15"/>
  <cols>
    <col min="1" max="1" width="12.85546875" customWidth="1"/>
    <col min="7" max="8" width="8.42578125" customWidth="1"/>
    <col min="10" max="10" width="12.28515625" customWidth="1"/>
    <col min="13" max="13" width="12" bestFit="1" customWidth="1"/>
  </cols>
  <sheetData>
    <row r="1" spans="1:19" ht="21">
      <c r="A1" s="2" t="s">
        <v>0</v>
      </c>
    </row>
    <row r="3" spans="1:19" ht="15.75" thickBot="1">
      <c r="A3" s="1" t="s">
        <v>1</v>
      </c>
    </row>
    <row r="4" spans="1:19">
      <c r="A4" s="3" t="s">
        <v>7</v>
      </c>
      <c r="B4" s="4" t="s">
        <v>19</v>
      </c>
      <c r="C4" s="96" t="s">
        <v>16</v>
      </c>
      <c r="D4" s="98"/>
      <c r="E4" s="98" t="s">
        <v>15</v>
      </c>
      <c r="F4" s="98"/>
      <c r="G4" s="98" t="s">
        <v>5</v>
      </c>
      <c r="H4" s="98"/>
      <c r="I4" s="4" t="s">
        <v>4</v>
      </c>
      <c r="J4" s="4" t="s">
        <v>10</v>
      </c>
      <c r="K4" s="4" t="s">
        <v>12</v>
      </c>
      <c r="L4" s="5" t="s">
        <v>13</v>
      </c>
    </row>
    <row r="5" spans="1:19" ht="15.75" thickBot="1">
      <c r="A5" s="6" t="s">
        <v>9</v>
      </c>
      <c r="B5" s="7" t="s">
        <v>8</v>
      </c>
      <c r="C5" s="6" t="s">
        <v>17</v>
      </c>
      <c r="D5" s="7" t="s">
        <v>18</v>
      </c>
      <c r="E5" s="7" t="s">
        <v>17</v>
      </c>
      <c r="F5" s="7" t="s">
        <v>18</v>
      </c>
      <c r="G5" s="7" t="s">
        <v>2</v>
      </c>
      <c r="H5" s="7" t="s">
        <v>3</v>
      </c>
      <c r="I5" s="7" t="s">
        <v>6</v>
      </c>
      <c r="J5" s="7" t="s">
        <v>11</v>
      </c>
      <c r="K5" s="7" t="s">
        <v>14</v>
      </c>
      <c r="L5" s="8" t="s">
        <v>14</v>
      </c>
    </row>
    <row r="6" spans="1:19">
      <c r="A6" s="23">
        <v>700</v>
      </c>
      <c r="B6" s="10">
        <f>A6*1.18/3600</f>
        <v>0.22944444444444445</v>
      </c>
      <c r="C6" s="11">
        <v>4.8659999999999997</v>
      </c>
      <c r="D6" s="10">
        <v>2.4796999999999998</v>
      </c>
      <c r="E6" s="10">
        <v>1.17E-2</v>
      </c>
      <c r="F6" s="10">
        <v>18.502099999999999</v>
      </c>
      <c r="G6" s="10">
        <v>233</v>
      </c>
      <c r="H6" s="59">
        <v>219</v>
      </c>
      <c r="I6" s="10">
        <v>438.30500000000001</v>
      </c>
      <c r="J6" s="10">
        <v>92.513099999999994</v>
      </c>
      <c r="K6" s="12">
        <v>0.91939599999999999</v>
      </c>
      <c r="L6" s="13">
        <v>0.46059099999999997</v>
      </c>
      <c r="M6" t="s">
        <v>29</v>
      </c>
    </row>
    <row r="7" spans="1:19">
      <c r="A7" s="9">
        <v>1000</v>
      </c>
      <c r="B7" s="10">
        <f>A7*1.18/3600</f>
        <v>0.32777777777777778</v>
      </c>
      <c r="C7" s="11">
        <v>6.9588999999999999</v>
      </c>
      <c r="D7" s="10">
        <v>3.0739000000000001</v>
      </c>
      <c r="E7" s="10">
        <v>7.1000000000000004E-3</v>
      </c>
      <c r="F7" s="10">
        <v>16.506399999999999</v>
      </c>
      <c r="G7" s="10">
        <v>243</v>
      </c>
      <c r="H7" s="59">
        <v>214</v>
      </c>
      <c r="I7" s="10">
        <v>386.16399999999999</v>
      </c>
      <c r="J7" s="10">
        <v>116.57</v>
      </c>
      <c r="K7" s="12">
        <v>0.91926300000000005</v>
      </c>
      <c r="L7" s="13">
        <v>0.51002199999999998</v>
      </c>
      <c r="M7" t="s">
        <v>29</v>
      </c>
    </row>
    <row r="8" spans="1:19">
      <c r="A8" s="9">
        <v>1300</v>
      </c>
      <c r="B8" s="10">
        <f t="shared" ref="B8:B11" si="0">A8*1.18/3600</f>
        <v>0.42611111111111111</v>
      </c>
      <c r="C8" s="11">
        <v>9.0520999999999994</v>
      </c>
      <c r="D8" s="10">
        <v>3.4558</v>
      </c>
      <c r="E8" s="10">
        <v>6.3E-3</v>
      </c>
      <c r="F8" s="10">
        <v>15.393800000000001</v>
      </c>
      <c r="G8" s="10">
        <v>256</v>
      </c>
      <c r="H8" s="59">
        <v>207</v>
      </c>
      <c r="I8" s="10">
        <v>359.93799999999999</v>
      </c>
      <c r="J8" s="10">
        <v>139.40199999999999</v>
      </c>
      <c r="K8" s="12">
        <v>0.93181800000000004</v>
      </c>
      <c r="L8" s="13">
        <v>0.53720299999999999</v>
      </c>
    </row>
    <row r="9" spans="1:19">
      <c r="A9" s="9">
        <v>1600</v>
      </c>
      <c r="B9" s="10">
        <f t="shared" si="0"/>
        <v>0.52444444444444449</v>
      </c>
      <c r="C9" s="11">
        <v>11.1442</v>
      </c>
      <c r="D9" s="10">
        <v>4.0922999999999998</v>
      </c>
      <c r="E9" s="10">
        <v>5.8999999999999999E-3</v>
      </c>
      <c r="F9" s="10">
        <v>14.260199999999999</v>
      </c>
      <c r="G9" s="10">
        <v>266</v>
      </c>
      <c r="H9" s="59">
        <v>192</v>
      </c>
      <c r="I9" s="10">
        <v>316.65600000000001</v>
      </c>
      <c r="J9" s="10">
        <v>152.077</v>
      </c>
      <c r="K9" s="12">
        <v>0.92496900000000004</v>
      </c>
      <c r="L9" s="13">
        <v>0.559473</v>
      </c>
    </row>
    <row r="10" spans="1:19">
      <c r="A10" s="9">
        <v>1900</v>
      </c>
      <c r="B10" s="10">
        <f t="shared" si="0"/>
        <v>0.62277777777777776</v>
      </c>
      <c r="C10" s="21">
        <v>13.2392</v>
      </c>
      <c r="D10" s="10">
        <v>4.8722000000000003</v>
      </c>
      <c r="E10" s="10">
        <v>4.1000000000000003E-3</v>
      </c>
      <c r="F10" s="10">
        <v>13.099500000000001</v>
      </c>
      <c r="G10" s="10">
        <v>274</v>
      </c>
      <c r="H10" s="59">
        <v>168</v>
      </c>
      <c r="I10" s="10">
        <v>281.10199999999998</v>
      </c>
      <c r="J10" s="10">
        <v>160.96299999999999</v>
      </c>
      <c r="K10" s="12">
        <v>0.92147599999999996</v>
      </c>
      <c r="L10" s="13">
        <v>0.55184599999999995</v>
      </c>
    </row>
    <row r="11" spans="1:19" ht="15.75" thickBot="1">
      <c r="A11" s="14">
        <v>2200</v>
      </c>
      <c r="B11" s="15">
        <f t="shared" si="0"/>
        <v>0.72111111111111115</v>
      </c>
      <c r="C11" s="16">
        <v>15.3565</v>
      </c>
      <c r="D11" s="15">
        <v>6.0823999999999998</v>
      </c>
      <c r="E11" s="15">
        <v>4.1000000000000003E-3</v>
      </c>
      <c r="F11" s="15">
        <v>12.1837</v>
      </c>
      <c r="G11" s="15">
        <v>267</v>
      </c>
      <c r="H11" s="60">
        <v>123</v>
      </c>
      <c r="I11" s="15">
        <v>227.23400000000001</v>
      </c>
      <c r="J11" s="15">
        <v>157.03100000000001</v>
      </c>
      <c r="K11" s="17">
        <v>0.88556900000000005</v>
      </c>
      <c r="L11" s="18">
        <v>0.48008200000000001</v>
      </c>
      <c r="M11" s="22"/>
    </row>
    <row r="14" spans="1:19">
      <c r="O14" s="31"/>
      <c r="P14" s="31"/>
      <c r="Q14" s="31"/>
      <c r="R14" s="31"/>
      <c r="S14" s="31"/>
    </row>
    <row r="15" spans="1:19" ht="15.75" thickBot="1">
      <c r="A15" s="1" t="s">
        <v>26</v>
      </c>
      <c r="O15" s="31"/>
      <c r="P15" s="32"/>
      <c r="Q15" s="32"/>
      <c r="R15" s="32"/>
      <c r="S15" s="31"/>
    </row>
    <row r="16" spans="1:19">
      <c r="A16" s="20" t="s">
        <v>7</v>
      </c>
      <c r="B16" s="19" t="s">
        <v>19</v>
      </c>
      <c r="C16" s="96" t="s">
        <v>16</v>
      </c>
      <c r="D16" s="98"/>
      <c r="E16" s="98" t="s">
        <v>15</v>
      </c>
      <c r="F16" s="98"/>
      <c r="G16" s="98" t="s">
        <v>5</v>
      </c>
      <c r="H16" s="98"/>
      <c r="I16" s="19" t="s">
        <v>4</v>
      </c>
      <c r="J16" s="19" t="s">
        <v>10</v>
      </c>
      <c r="K16" s="19" t="s">
        <v>12</v>
      </c>
      <c r="L16" s="5" t="s">
        <v>13</v>
      </c>
      <c r="O16" s="31"/>
      <c r="P16" s="31"/>
      <c r="Q16" s="31"/>
      <c r="R16" s="31"/>
      <c r="S16" s="31"/>
    </row>
    <row r="17" spans="1:19" ht="15.75" thickBot="1">
      <c r="A17" s="6" t="s">
        <v>9</v>
      </c>
      <c r="B17" s="7" t="s">
        <v>8</v>
      </c>
      <c r="C17" s="6" t="s">
        <v>17</v>
      </c>
      <c r="D17" s="7" t="s">
        <v>18</v>
      </c>
      <c r="E17" s="7" t="s">
        <v>17</v>
      </c>
      <c r="F17" s="7" t="s">
        <v>18</v>
      </c>
      <c r="G17" s="7" t="s">
        <v>2</v>
      </c>
      <c r="H17" s="7" t="s">
        <v>3</v>
      </c>
      <c r="I17" s="7" t="s">
        <v>6</v>
      </c>
      <c r="J17" s="7" t="s">
        <v>11</v>
      </c>
      <c r="K17" s="7" t="s">
        <v>14</v>
      </c>
      <c r="L17" s="8" t="s">
        <v>14</v>
      </c>
      <c r="O17" s="31"/>
      <c r="P17" s="24"/>
      <c r="Q17" s="30"/>
      <c r="R17" s="30"/>
      <c r="S17" s="31"/>
    </row>
    <row r="18" spans="1:19">
      <c r="A18" s="50">
        <v>700</v>
      </c>
      <c r="B18" s="51">
        <f>A18*1.18/3600</f>
        <v>0.22944444444444445</v>
      </c>
      <c r="C18" s="54">
        <v>4.8841999999999999</v>
      </c>
      <c r="D18" s="37">
        <v>2.7456999999999998</v>
      </c>
      <c r="E18" s="37">
        <v>7.0099999999999996E-2</v>
      </c>
      <c r="F18" s="37">
        <v>24.568100000000001</v>
      </c>
      <c r="G18" s="37">
        <v>329</v>
      </c>
      <c r="H18" s="61">
        <v>314</v>
      </c>
      <c r="I18" s="37">
        <v>689.21100000000001</v>
      </c>
      <c r="J18" s="37">
        <v>142.58000000000001</v>
      </c>
      <c r="K18" s="48">
        <v>0.93841600000000003</v>
      </c>
      <c r="L18" s="55">
        <v>0.42699399999999998</v>
      </c>
      <c r="O18" s="31"/>
      <c r="P18" s="24"/>
      <c r="Q18" s="30"/>
      <c r="R18" s="30"/>
      <c r="S18" s="31"/>
    </row>
    <row r="19" spans="1:19">
      <c r="A19" s="9">
        <v>1000</v>
      </c>
      <c r="B19" s="52">
        <f>A19*1.18/3600</f>
        <v>0.32777777777777778</v>
      </c>
      <c r="C19" s="11">
        <v>6.9644000000000004</v>
      </c>
      <c r="D19" s="10">
        <v>3.4672999999999998</v>
      </c>
      <c r="E19" s="10">
        <v>2.0500000000000001E-2</v>
      </c>
      <c r="F19" s="10">
        <v>21.975200000000001</v>
      </c>
      <c r="G19" s="10">
        <v>344</v>
      </c>
      <c r="H19" s="59">
        <v>315</v>
      </c>
      <c r="I19" s="10">
        <v>624.96100000000001</v>
      </c>
      <c r="J19" s="10">
        <v>186.886</v>
      </c>
      <c r="K19" s="12">
        <v>0.92798899999999995</v>
      </c>
      <c r="L19" s="13">
        <v>0.46720200000000001</v>
      </c>
      <c r="O19" s="31"/>
      <c r="P19" s="24"/>
      <c r="Q19" s="30"/>
      <c r="R19" s="30"/>
      <c r="S19" s="31"/>
    </row>
    <row r="20" spans="1:19">
      <c r="A20" s="9">
        <v>1300</v>
      </c>
      <c r="B20" s="52">
        <f t="shared" ref="B20:B25" si="1">A20*1.18/3600</f>
        <v>0.42611111111111111</v>
      </c>
      <c r="C20" s="11">
        <v>9.0550999999999995</v>
      </c>
      <c r="D20" s="10">
        <v>3.8639999999999999</v>
      </c>
      <c r="E20" s="10">
        <v>9.4999999999999998E-3</v>
      </c>
      <c r="F20" s="10">
        <v>21.491700000000002</v>
      </c>
      <c r="G20" s="10">
        <v>377</v>
      </c>
      <c r="H20" s="59">
        <v>328</v>
      </c>
      <c r="I20" s="10">
        <v>605.75</v>
      </c>
      <c r="J20" s="10">
        <v>234.898</v>
      </c>
      <c r="K20" s="12">
        <v>0.93103800000000003</v>
      </c>
      <c r="L20" s="13">
        <v>0.504884</v>
      </c>
      <c r="O20" s="31"/>
      <c r="P20" s="24"/>
      <c r="Q20" s="30"/>
      <c r="R20" s="30"/>
      <c r="S20" s="31"/>
    </row>
    <row r="21" spans="1:19">
      <c r="A21" s="9">
        <v>1600</v>
      </c>
      <c r="B21" s="52">
        <f t="shared" si="1"/>
        <v>0.52444444444444449</v>
      </c>
      <c r="C21" s="11">
        <v>11.1425</v>
      </c>
      <c r="D21" s="10">
        <v>4.2728999999999999</v>
      </c>
      <c r="E21" s="10">
        <v>8.0000000000000002E-3</v>
      </c>
      <c r="F21" s="10">
        <v>18.977399999999999</v>
      </c>
      <c r="G21" s="10">
        <v>388</v>
      </c>
      <c r="H21" s="59">
        <v>314</v>
      </c>
      <c r="I21" s="10">
        <v>541.32799999999997</v>
      </c>
      <c r="J21" s="10">
        <v>258.00400000000002</v>
      </c>
      <c r="K21" s="12">
        <v>0.932064</v>
      </c>
      <c r="L21" s="13">
        <v>0.54046300000000003</v>
      </c>
      <c r="O21" s="31"/>
      <c r="P21" s="24"/>
      <c r="Q21" s="30"/>
      <c r="R21" s="30"/>
      <c r="S21" s="31"/>
    </row>
    <row r="22" spans="1:19">
      <c r="A22" s="9">
        <v>1900</v>
      </c>
      <c r="B22" s="52">
        <f t="shared" si="1"/>
        <v>0.62277777777777776</v>
      </c>
      <c r="C22" s="21">
        <v>13.236700000000001</v>
      </c>
      <c r="D22" s="10">
        <v>4.7926000000000002</v>
      </c>
      <c r="E22" s="10">
        <v>7.7000000000000002E-3</v>
      </c>
      <c r="F22" s="10">
        <v>17.552499999999998</v>
      </c>
      <c r="G22" s="10">
        <v>401</v>
      </c>
      <c r="H22" s="59">
        <v>296</v>
      </c>
      <c r="I22" s="10">
        <v>493.02300000000002</v>
      </c>
      <c r="J22" s="10">
        <v>278.47300000000001</v>
      </c>
      <c r="K22" s="12">
        <v>0.93417399999999995</v>
      </c>
      <c r="L22" s="13">
        <v>0.56134499999999998</v>
      </c>
      <c r="O22" s="31"/>
      <c r="P22" s="24"/>
      <c r="Q22" s="30"/>
      <c r="R22" s="30"/>
      <c r="S22" s="31"/>
    </row>
    <row r="23" spans="1:19">
      <c r="A23" s="9">
        <v>2200</v>
      </c>
      <c r="B23" s="52">
        <f t="shared" si="1"/>
        <v>0.72111111111111115</v>
      </c>
      <c r="C23" s="11">
        <v>15.3329</v>
      </c>
      <c r="D23" s="10">
        <v>5.5834999999999999</v>
      </c>
      <c r="E23" s="10">
        <v>5.7000000000000002E-3</v>
      </c>
      <c r="F23" s="10">
        <v>15.659800000000001</v>
      </c>
      <c r="G23" s="10">
        <v>397</v>
      </c>
      <c r="H23" s="59">
        <v>255</v>
      </c>
      <c r="I23" s="10">
        <v>423.92200000000003</v>
      </c>
      <c r="J23" s="10">
        <v>279.98</v>
      </c>
      <c r="K23" s="12">
        <v>0.92530100000000004</v>
      </c>
      <c r="L23" s="13">
        <v>0.557087</v>
      </c>
      <c r="O23" s="31"/>
      <c r="P23" s="24"/>
      <c r="Q23" s="30"/>
      <c r="R23" s="30"/>
      <c r="S23" s="31"/>
    </row>
    <row r="24" spans="1:19">
      <c r="A24" s="9">
        <v>2500</v>
      </c>
      <c r="B24" s="52">
        <f t="shared" si="1"/>
        <v>0.81944444444444442</v>
      </c>
      <c r="C24" s="11">
        <v>17.431000000000001</v>
      </c>
      <c r="D24" s="10">
        <v>6.6119000000000003</v>
      </c>
      <c r="E24" s="10">
        <v>4.7999999999999996E-3</v>
      </c>
      <c r="F24" s="10">
        <v>13.238</v>
      </c>
      <c r="G24" s="10">
        <v>364</v>
      </c>
      <c r="H24" s="59">
        <v>180</v>
      </c>
      <c r="I24" s="10">
        <v>243.815</v>
      </c>
      <c r="J24" s="10">
        <v>243.815</v>
      </c>
      <c r="K24" s="12">
        <v>0.88717800000000002</v>
      </c>
      <c r="L24" s="13">
        <v>0.51095599999999997</v>
      </c>
      <c r="O24" s="31"/>
      <c r="P24" s="24"/>
      <c r="Q24" s="30"/>
      <c r="R24" s="30"/>
      <c r="S24" s="31"/>
    </row>
    <row r="25" spans="1:19" ht="15.75" thickBot="1">
      <c r="A25" s="14">
        <v>2800</v>
      </c>
      <c r="B25" s="53">
        <f t="shared" si="1"/>
        <v>0.9177777777777778</v>
      </c>
      <c r="C25" s="16">
        <v>19.530999999999999</v>
      </c>
      <c r="D25" s="15">
        <v>7.7168000000000001</v>
      </c>
      <c r="E25" s="15">
        <v>5.0000000000000001E-3</v>
      </c>
      <c r="F25" s="15">
        <v>12.614599999999999</v>
      </c>
      <c r="G25" s="15">
        <v>327</v>
      </c>
      <c r="H25" s="60">
        <v>95</v>
      </c>
      <c r="I25" s="15">
        <v>211.36699999999999</v>
      </c>
      <c r="J25" s="15">
        <v>201.28399999999999</v>
      </c>
      <c r="K25" s="17">
        <v>0.81726799999999999</v>
      </c>
      <c r="L25" s="18">
        <v>0.36569400000000002</v>
      </c>
      <c r="O25" s="31"/>
      <c r="P25" s="24"/>
      <c r="Q25" s="30"/>
      <c r="R25" s="30"/>
      <c r="S25" s="31"/>
    </row>
    <row r="26" spans="1:19">
      <c r="O26" s="31"/>
      <c r="P26" s="24"/>
      <c r="Q26" s="30"/>
      <c r="R26" s="30"/>
      <c r="S26" s="31"/>
    </row>
    <row r="27" spans="1:19" ht="15.75" thickBot="1"/>
    <row r="28" spans="1:19" ht="15.75" thickBot="1">
      <c r="P28" s="27" t="s">
        <v>20</v>
      </c>
      <c r="Q28" s="28"/>
      <c r="R28" s="28"/>
      <c r="S28" s="35"/>
    </row>
    <row r="29" spans="1:19" ht="15.75" thickBot="1">
      <c r="A29" s="1" t="s">
        <v>25</v>
      </c>
      <c r="P29" s="25" t="s">
        <v>21</v>
      </c>
      <c r="Q29" s="26" t="s">
        <v>22</v>
      </c>
      <c r="R29" s="38" t="s">
        <v>23</v>
      </c>
      <c r="S29" s="39" t="s">
        <v>28</v>
      </c>
    </row>
    <row r="30" spans="1:19">
      <c r="A30" s="34" t="s">
        <v>7</v>
      </c>
      <c r="B30" s="33" t="s">
        <v>19</v>
      </c>
      <c r="C30" s="96" t="s">
        <v>16</v>
      </c>
      <c r="D30" s="98"/>
      <c r="E30" s="98" t="s">
        <v>15</v>
      </c>
      <c r="F30" s="98"/>
      <c r="G30" s="98" t="s">
        <v>5</v>
      </c>
      <c r="H30" s="98"/>
      <c r="I30" s="33" t="s">
        <v>4</v>
      </c>
      <c r="J30" s="33" t="s">
        <v>10</v>
      </c>
      <c r="K30" s="33" t="s">
        <v>12</v>
      </c>
      <c r="L30" s="5" t="s">
        <v>13</v>
      </c>
      <c r="P30" s="9">
        <v>0</v>
      </c>
      <c r="Q30" s="10"/>
      <c r="R30" s="10">
        <f>1.18*(1100*PI()*0.366/60)^2</f>
        <v>524.35666550780309</v>
      </c>
      <c r="S30" s="42"/>
    </row>
    <row r="31" spans="1:19" ht="15.75" thickBot="1">
      <c r="A31" s="6" t="s">
        <v>9</v>
      </c>
      <c r="B31" s="7" t="s">
        <v>8</v>
      </c>
      <c r="C31" s="6" t="s">
        <v>17</v>
      </c>
      <c r="D31" s="7" t="s">
        <v>18</v>
      </c>
      <c r="E31" s="7" t="s">
        <v>17</v>
      </c>
      <c r="F31" s="7" t="s">
        <v>18</v>
      </c>
      <c r="G31" s="7" t="s">
        <v>2</v>
      </c>
      <c r="H31" s="7" t="s">
        <v>3</v>
      </c>
      <c r="I31" s="7" t="s">
        <v>6</v>
      </c>
      <c r="J31" s="7" t="s">
        <v>11</v>
      </c>
      <c r="K31" s="7" t="s">
        <v>14</v>
      </c>
      <c r="L31" s="8" t="s">
        <v>14</v>
      </c>
      <c r="P31" s="23">
        <v>700</v>
      </c>
      <c r="Q31" s="10">
        <f>I6</f>
        <v>438.30500000000001</v>
      </c>
      <c r="R31" s="10">
        <f>R$30-P31*(R$30/P$37)</f>
        <v>463.18244858865262</v>
      </c>
      <c r="S31" s="41">
        <f>K6</f>
        <v>0.91939599999999999</v>
      </c>
    </row>
    <row r="32" spans="1:19">
      <c r="A32" s="50">
        <v>700</v>
      </c>
      <c r="B32" s="51">
        <f>A32*1.18/3600</f>
        <v>0.22944444444444445</v>
      </c>
      <c r="C32" s="54">
        <v>5.1147999999999998</v>
      </c>
      <c r="D32" s="37">
        <v>3.2605</v>
      </c>
      <c r="E32" s="37">
        <v>3.3426999999999998</v>
      </c>
      <c r="F32" s="37">
        <v>30.232500000000002</v>
      </c>
      <c r="G32" s="37">
        <v>469</v>
      </c>
      <c r="H32" s="61">
        <v>417</v>
      </c>
      <c r="I32" s="37">
        <v>991.16399999999999</v>
      </c>
      <c r="J32" s="37">
        <v>207.976</v>
      </c>
      <c r="K32" s="48">
        <v>0.92601800000000001</v>
      </c>
      <c r="L32" s="55">
        <v>0.418124</v>
      </c>
      <c r="P32" s="9">
        <v>1000</v>
      </c>
      <c r="Q32" s="10">
        <f t="shared" ref="Q32:Q36" si="2">I7</f>
        <v>386.16399999999999</v>
      </c>
      <c r="R32" s="10">
        <f t="shared" ref="R32:R36" si="3">R$30-P32*(R$30/P$37)</f>
        <v>436.96492705187381</v>
      </c>
      <c r="S32" s="41">
        <f t="shared" ref="S32:S36" si="4">K7</f>
        <v>0.91926300000000005</v>
      </c>
    </row>
    <row r="33" spans="1:19">
      <c r="A33" s="9">
        <v>1000</v>
      </c>
      <c r="B33" s="52">
        <f>A33*1.18/3600</f>
        <v>0.32777777777777778</v>
      </c>
      <c r="C33" s="11">
        <v>7.0006000000000004</v>
      </c>
      <c r="D33" s="10">
        <v>3.2082999999999999</v>
      </c>
      <c r="E33" s="10">
        <v>0.19420000000000001</v>
      </c>
      <c r="F33" s="10">
        <v>27.680700000000002</v>
      </c>
      <c r="G33" s="10">
        <v>476</v>
      </c>
      <c r="H33" s="59">
        <v>445</v>
      </c>
      <c r="I33" s="10">
        <v>926.86699999999996</v>
      </c>
      <c r="J33" s="10">
        <v>278.613</v>
      </c>
      <c r="K33" s="12">
        <v>0.92238900000000001</v>
      </c>
      <c r="L33" s="13">
        <v>0.44355</v>
      </c>
      <c r="P33" s="9">
        <v>1300</v>
      </c>
      <c r="Q33" s="10">
        <f t="shared" si="2"/>
        <v>359.93799999999999</v>
      </c>
      <c r="R33" s="10">
        <f t="shared" si="3"/>
        <v>410.74740551509501</v>
      </c>
      <c r="S33" s="41">
        <f t="shared" si="4"/>
        <v>0.93181800000000004</v>
      </c>
    </row>
    <row r="34" spans="1:19">
      <c r="A34" s="9">
        <v>1300</v>
      </c>
      <c r="B34" s="52">
        <f t="shared" ref="B34:B39" si="5">A34*1.18/3600</f>
        <v>0.42611111111111111</v>
      </c>
      <c r="C34" s="11">
        <v>9.0608000000000004</v>
      </c>
      <c r="D34" s="10">
        <v>4.4112</v>
      </c>
      <c r="E34" s="10">
        <v>1.4800000000000001E-2</v>
      </c>
      <c r="F34" s="10">
        <v>25.954899999999999</v>
      </c>
      <c r="G34" s="10">
        <v>503</v>
      </c>
      <c r="H34" s="59">
        <v>454</v>
      </c>
      <c r="I34" s="10">
        <v>894.25</v>
      </c>
      <c r="J34" s="10">
        <v>346.55</v>
      </c>
      <c r="K34" s="12">
        <v>0.93200300000000003</v>
      </c>
      <c r="L34" s="13">
        <v>0.47387499999999999</v>
      </c>
      <c r="P34" s="9">
        <v>1600</v>
      </c>
      <c r="Q34" s="10">
        <f t="shared" si="2"/>
        <v>316.65600000000001</v>
      </c>
      <c r="R34" s="10">
        <f t="shared" si="3"/>
        <v>384.52988397831626</v>
      </c>
      <c r="S34" s="41">
        <f t="shared" si="4"/>
        <v>0.92496900000000004</v>
      </c>
    </row>
    <row r="35" spans="1:19">
      <c r="A35" s="9">
        <v>1600</v>
      </c>
      <c r="B35" s="52">
        <f t="shared" si="5"/>
        <v>0.52444444444444449</v>
      </c>
      <c r="C35" s="11">
        <v>11.141500000000001</v>
      </c>
      <c r="D35" s="10">
        <v>4.6074000000000002</v>
      </c>
      <c r="E35" s="10">
        <v>1.0500000000000001E-2</v>
      </c>
      <c r="F35" s="10">
        <v>23.86</v>
      </c>
      <c r="G35" s="10">
        <v>530</v>
      </c>
      <c r="H35" s="59">
        <v>457</v>
      </c>
      <c r="I35" s="10">
        <v>813.77300000000002</v>
      </c>
      <c r="J35" s="10">
        <v>391.20299999999997</v>
      </c>
      <c r="K35" s="12">
        <v>0.92403000000000002</v>
      </c>
      <c r="L35" s="13">
        <v>0.51889099999999999</v>
      </c>
      <c r="P35" s="9">
        <v>1900</v>
      </c>
      <c r="Q35" s="10">
        <f t="shared" si="2"/>
        <v>281.10199999999998</v>
      </c>
      <c r="R35" s="10">
        <f t="shared" si="3"/>
        <v>358.31236244153752</v>
      </c>
      <c r="S35" s="41">
        <f t="shared" si="4"/>
        <v>0.92147599999999996</v>
      </c>
    </row>
    <row r="36" spans="1:19">
      <c r="A36" s="9">
        <v>1900</v>
      </c>
      <c r="B36" s="52">
        <f t="shared" si="5"/>
        <v>0.62277777777777776</v>
      </c>
      <c r="C36" s="21">
        <v>13.2341</v>
      </c>
      <c r="D36" s="10">
        <v>5.1462000000000003</v>
      </c>
      <c r="E36" s="10">
        <v>9.7000000000000003E-3</v>
      </c>
      <c r="F36" s="10">
        <v>22.691400000000002</v>
      </c>
      <c r="G36" s="10">
        <v>545</v>
      </c>
      <c r="H36" s="59">
        <v>441</v>
      </c>
      <c r="I36" s="10">
        <v>765.82799999999997</v>
      </c>
      <c r="J36" s="10">
        <v>431.74099999999999</v>
      </c>
      <c r="K36" s="12">
        <v>0.93589800000000001</v>
      </c>
      <c r="L36" s="13">
        <v>0.53886699999999998</v>
      </c>
      <c r="P36" s="9">
        <v>2200</v>
      </c>
      <c r="Q36" s="10">
        <f t="shared" si="2"/>
        <v>227.23400000000001</v>
      </c>
      <c r="R36" s="10">
        <f t="shared" si="3"/>
        <v>332.09484090475871</v>
      </c>
      <c r="S36" s="41">
        <f t="shared" si="4"/>
        <v>0.88556900000000005</v>
      </c>
    </row>
    <row r="37" spans="1:19" ht="15.75" thickBot="1">
      <c r="A37" s="9">
        <v>2200</v>
      </c>
      <c r="B37" s="52">
        <f t="shared" si="5"/>
        <v>0.72111111111111115</v>
      </c>
      <c r="C37" s="11">
        <v>15.330399999999999</v>
      </c>
      <c r="D37" s="10">
        <v>5.6119000000000003</v>
      </c>
      <c r="E37" s="10">
        <v>9.4000000000000004E-3</v>
      </c>
      <c r="F37" s="10">
        <v>21.256399999999999</v>
      </c>
      <c r="G37" s="10">
        <v>604</v>
      </c>
      <c r="H37" s="59">
        <v>423</v>
      </c>
      <c r="I37" s="10">
        <v>709.23400000000004</v>
      </c>
      <c r="J37" s="10">
        <v>463.43299999999999</v>
      </c>
      <c r="K37" s="12">
        <v>0.93524600000000002</v>
      </c>
      <c r="L37" s="13">
        <v>0.55731299999999995</v>
      </c>
      <c r="P37" s="29">
        <f>2*PI()*0.11*(0.366/2)*(1100*0.366*PI()/60)*TAN(32.01*PI()/180)*3600</f>
        <v>6000.0713428104036</v>
      </c>
      <c r="Q37" s="15"/>
      <c r="R37" s="15">
        <v>0</v>
      </c>
      <c r="S37" s="45"/>
    </row>
    <row r="38" spans="1:19">
      <c r="A38" s="9">
        <v>2500</v>
      </c>
      <c r="B38" s="52">
        <f t="shared" si="5"/>
        <v>0.81944444444444442</v>
      </c>
      <c r="C38" s="11">
        <v>17.4284</v>
      </c>
      <c r="D38" s="10">
        <v>6.1848999999999998</v>
      </c>
      <c r="E38" s="10">
        <v>7.7999999999999996E-3</v>
      </c>
      <c r="F38" s="10">
        <v>18.404599999999999</v>
      </c>
      <c r="G38" s="10">
        <v>546</v>
      </c>
      <c r="H38" s="59">
        <v>363</v>
      </c>
      <c r="I38" s="10">
        <v>602.27300000000002</v>
      </c>
      <c r="J38" s="10">
        <v>452.43900000000002</v>
      </c>
      <c r="K38" s="12">
        <v>0.92471099999999995</v>
      </c>
      <c r="L38" s="13">
        <v>0.55693099999999995</v>
      </c>
      <c r="P38" s="56"/>
      <c r="Q38" s="10"/>
      <c r="R38" s="10"/>
      <c r="S38" s="49"/>
    </row>
    <row r="39" spans="1:19" ht="15.75" thickBot="1">
      <c r="A39" s="14">
        <v>2800</v>
      </c>
      <c r="B39" s="53">
        <f t="shared" si="5"/>
        <v>0.9177777777777778</v>
      </c>
      <c r="C39" s="16">
        <v>19.5289</v>
      </c>
      <c r="D39" s="15">
        <v>7.8129999999999997</v>
      </c>
      <c r="E39" s="15">
        <v>6.0000000000000001E-3</v>
      </c>
      <c r="F39" s="15">
        <v>15.7103</v>
      </c>
      <c r="G39" s="15">
        <v>516</v>
      </c>
      <c r="H39" s="60">
        <v>285</v>
      </c>
      <c r="I39" s="15">
        <v>472.43799999999999</v>
      </c>
      <c r="J39" s="15">
        <v>407.53500000000003</v>
      </c>
      <c r="K39" s="17">
        <v>0.90222400000000003</v>
      </c>
      <c r="L39" s="18">
        <v>0.54416600000000004</v>
      </c>
      <c r="P39" s="56"/>
      <c r="Q39" s="10"/>
      <c r="R39" s="10"/>
      <c r="S39" s="49"/>
    </row>
    <row r="40" spans="1:19" ht="15.75" thickBot="1">
      <c r="A40" s="47"/>
      <c r="B40" s="37"/>
      <c r="C40" s="37"/>
      <c r="D40" s="37"/>
      <c r="E40" s="37"/>
      <c r="F40" s="37"/>
      <c r="G40" s="37"/>
      <c r="H40" s="37"/>
      <c r="I40" s="37"/>
      <c r="J40" s="37"/>
      <c r="K40" s="48"/>
      <c r="L40" s="48"/>
    </row>
    <row r="41" spans="1:19" ht="15.75" thickBot="1">
      <c r="P41" s="27" t="s">
        <v>24</v>
      </c>
      <c r="Q41" s="28"/>
      <c r="R41" s="28"/>
      <c r="S41" s="35"/>
    </row>
    <row r="42" spans="1:19" ht="15.75" thickBot="1">
      <c r="P42" s="25" t="s">
        <v>21</v>
      </c>
      <c r="Q42" s="26" t="s">
        <v>22</v>
      </c>
      <c r="R42" s="38" t="s">
        <v>23</v>
      </c>
      <c r="S42" s="39" t="s">
        <v>28</v>
      </c>
    </row>
    <row r="43" spans="1:19">
      <c r="P43" s="9">
        <v>0</v>
      </c>
      <c r="Q43" s="10"/>
      <c r="R43" s="10">
        <f>1.18*(1350*PI()*0.366/60)^2</f>
        <v>789.78514288262079</v>
      </c>
      <c r="S43" s="42"/>
    </row>
    <row r="44" spans="1:19">
      <c r="P44" s="23">
        <v>700</v>
      </c>
      <c r="Q44" s="10">
        <f>I18</f>
        <v>689.21100000000001</v>
      </c>
      <c r="R44" s="10">
        <f>R$43-P44*(R$43/P$52)</f>
        <v>714.70769484548157</v>
      </c>
      <c r="S44" s="41">
        <f>K18</f>
        <v>0.93841600000000003</v>
      </c>
    </row>
    <row r="45" spans="1:19">
      <c r="P45" s="9">
        <v>1000</v>
      </c>
      <c r="Q45" s="10">
        <f t="shared" ref="Q45:Q51" si="6">I19</f>
        <v>624.96100000000001</v>
      </c>
      <c r="R45" s="10">
        <f t="shared" ref="R45:R51" si="7">R$43-P45*(R$43/P$52)</f>
        <v>682.53164568670763</v>
      </c>
      <c r="S45" s="41">
        <f t="shared" ref="S45:S51" si="8">K19</f>
        <v>0.92798899999999995</v>
      </c>
    </row>
    <row r="46" spans="1:19">
      <c r="P46" s="9">
        <v>1300</v>
      </c>
      <c r="Q46" s="10">
        <f t="shared" si="6"/>
        <v>605.75</v>
      </c>
      <c r="R46" s="10">
        <f t="shared" si="7"/>
        <v>650.35559652793359</v>
      </c>
      <c r="S46" s="41">
        <f t="shared" si="8"/>
        <v>0.93103800000000003</v>
      </c>
    </row>
    <row r="47" spans="1:19">
      <c r="P47" s="9">
        <v>1600</v>
      </c>
      <c r="Q47" s="10">
        <f t="shared" si="6"/>
        <v>541.32799999999997</v>
      </c>
      <c r="R47" s="10">
        <f t="shared" si="7"/>
        <v>618.17954736915965</v>
      </c>
      <c r="S47" s="41">
        <f t="shared" si="8"/>
        <v>0.932064</v>
      </c>
    </row>
    <row r="48" spans="1:19">
      <c r="P48" s="9">
        <v>1900</v>
      </c>
      <c r="Q48" s="10">
        <f t="shared" si="6"/>
        <v>493.02300000000002</v>
      </c>
      <c r="R48" s="10">
        <f t="shared" si="7"/>
        <v>586.00349821038571</v>
      </c>
      <c r="S48" s="41">
        <f t="shared" si="8"/>
        <v>0.93417399999999995</v>
      </c>
    </row>
    <row r="49" spans="16:19">
      <c r="P49" s="9">
        <v>2200</v>
      </c>
      <c r="Q49" s="10">
        <f t="shared" si="6"/>
        <v>423.92200000000003</v>
      </c>
      <c r="R49" s="10">
        <f t="shared" si="7"/>
        <v>553.82744905161178</v>
      </c>
      <c r="S49" s="41">
        <f t="shared" si="8"/>
        <v>0.92530100000000004</v>
      </c>
    </row>
    <row r="50" spans="16:19">
      <c r="P50" s="9">
        <v>2500</v>
      </c>
      <c r="Q50" s="10">
        <f t="shared" si="6"/>
        <v>243.815</v>
      </c>
      <c r="R50" s="10">
        <f t="shared" si="7"/>
        <v>521.65139989283784</v>
      </c>
      <c r="S50" s="41">
        <f t="shared" si="8"/>
        <v>0.88717800000000002</v>
      </c>
    </row>
    <row r="51" spans="16:19">
      <c r="P51" s="9">
        <v>2800</v>
      </c>
      <c r="Q51" s="10">
        <f t="shared" si="6"/>
        <v>211.36699999999999</v>
      </c>
      <c r="R51" s="10">
        <f t="shared" si="7"/>
        <v>489.47535073406385</v>
      </c>
      <c r="S51" s="41">
        <f t="shared" si="8"/>
        <v>0.81726799999999999</v>
      </c>
    </row>
    <row r="52" spans="16:19" ht="15.75" thickBot="1">
      <c r="P52" s="29">
        <f>2*PI()*0.11*(0.366/2)*(1350*0.366*PI()/60)*TAN(32.01*PI()/180)*3600</f>
        <v>7363.723920721859</v>
      </c>
      <c r="Q52" s="15"/>
      <c r="R52" s="15">
        <v>0</v>
      </c>
      <c r="S52" s="45"/>
    </row>
    <row r="53" spans="16:19" ht="15.75" thickBot="1"/>
    <row r="54" spans="16:19" ht="15.75" thickBot="1">
      <c r="P54" s="27" t="s">
        <v>27</v>
      </c>
      <c r="Q54" s="28"/>
      <c r="R54" s="28"/>
      <c r="S54" s="35"/>
    </row>
    <row r="55" spans="16:19" ht="15.75" thickBot="1">
      <c r="P55" s="25" t="s">
        <v>21</v>
      </c>
      <c r="Q55" s="26" t="s">
        <v>22</v>
      </c>
      <c r="R55" s="38" t="s">
        <v>23</v>
      </c>
      <c r="S55" s="39" t="s">
        <v>28</v>
      </c>
    </row>
    <row r="56" spans="16:19">
      <c r="P56" s="36">
        <v>0</v>
      </c>
      <c r="Q56" s="37"/>
      <c r="R56" s="37">
        <f>1.18*(1600*PI()*0.366/60)^2</f>
        <v>1109.3826972727074</v>
      </c>
      <c r="S56" s="40"/>
    </row>
    <row r="57" spans="16:19">
      <c r="P57" s="23">
        <v>700</v>
      </c>
      <c r="Q57" s="10">
        <f t="shared" ref="Q57:Q62" si="9">I32</f>
        <v>991.16399999999999</v>
      </c>
      <c r="R57" s="10">
        <f t="shared" ref="R57:R64" si="10">R$56-P57*(R$56/P$65)</f>
        <v>1020.4020181175795</v>
      </c>
      <c r="S57" s="41">
        <f t="shared" ref="S57:S62" si="11">K32</f>
        <v>0.92601800000000001</v>
      </c>
    </row>
    <row r="58" spans="16:19">
      <c r="P58" s="9">
        <v>1000</v>
      </c>
      <c r="Q58" s="10">
        <f t="shared" si="9"/>
        <v>926.86699999999996</v>
      </c>
      <c r="R58" s="10">
        <f t="shared" si="10"/>
        <v>982.26744133681041</v>
      </c>
      <c r="S58" s="41">
        <f t="shared" si="11"/>
        <v>0.92238900000000001</v>
      </c>
    </row>
    <row r="59" spans="16:19">
      <c r="P59" s="9">
        <v>1300</v>
      </c>
      <c r="Q59" s="10">
        <f t="shared" si="9"/>
        <v>894.25</v>
      </c>
      <c r="R59" s="10">
        <f t="shared" si="10"/>
        <v>944.13286455604123</v>
      </c>
      <c r="S59" s="41">
        <f t="shared" si="11"/>
        <v>0.93200300000000003</v>
      </c>
    </row>
    <row r="60" spans="16:19">
      <c r="P60" s="9">
        <v>1600</v>
      </c>
      <c r="Q60" s="10">
        <f t="shared" si="9"/>
        <v>813.77300000000002</v>
      </c>
      <c r="R60" s="10">
        <f t="shared" si="10"/>
        <v>905.99828777527205</v>
      </c>
      <c r="S60" s="41">
        <f t="shared" si="11"/>
        <v>0.92403000000000002</v>
      </c>
    </row>
    <row r="61" spans="16:19">
      <c r="P61" s="9">
        <v>1900</v>
      </c>
      <c r="Q61" s="10">
        <f t="shared" si="9"/>
        <v>765.82799999999997</v>
      </c>
      <c r="R61" s="10">
        <f t="shared" si="10"/>
        <v>867.86371099450298</v>
      </c>
      <c r="S61" s="41">
        <f t="shared" si="11"/>
        <v>0.93589800000000001</v>
      </c>
    </row>
    <row r="62" spans="16:19">
      <c r="P62" s="9">
        <v>2200</v>
      </c>
      <c r="Q62" s="10">
        <f t="shared" si="9"/>
        <v>709.23400000000004</v>
      </c>
      <c r="R62" s="10">
        <f t="shared" si="10"/>
        <v>829.72913421373391</v>
      </c>
      <c r="S62" s="41">
        <f t="shared" si="11"/>
        <v>0.93524600000000002</v>
      </c>
    </row>
    <row r="63" spans="16:19">
      <c r="P63" s="9">
        <v>2500</v>
      </c>
      <c r="Q63" s="10">
        <f t="shared" ref="Q63:Q64" si="12">I40</f>
        <v>0</v>
      </c>
      <c r="R63" s="10">
        <f t="shared" si="10"/>
        <v>791.59455743296473</v>
      </c>
      <c r="S63" s="41">
        <f t="shared" ref="S63:S64" si="13">K40</f>
        <v>0</v>
      </c>
    </row>
    <row r="64" spans="16:19">
      <c r="P64" s="9">
        <v>2800</v>
      </c>
      <c r="Q64" s="10">
        <f t="shared" si="12"/>
        <v>0</v>
      </c>
      <c r="R64" s="10">
        <f t="shared" si="10"/>
        <v>753.45998065219555</v>
      </c>
      <c r="S64" s="41">
        <f t="shared" si="13"/>
        <v>0</v>
      </c>
    </row>
    <row r="65" spans="1:19" ht="15.75" thickBot="1">
      <c r="P65" s="29">
        <f>2*PI()*0.11*(0.366/2)*(1600*0.366*PI()/60)*TAN(32.01*PI()/180)*3600</f>
        <v>8727.3764986333172</v>
      </c>
      <c r="Q65" s="15"/>
      <c r="R65" s="43">
        <v>0</v>
      </c>
      <c r="S65" s="44"/>
    </row>
    <row r="72" spans="1:19" ht="15.75" thickBot="1">
      <c r="A72" s="1" t="s">
        <v>30</v>
      </c>
      <c r="B72" s="1"/>
    </row>
    <row r="73" spans="1:19">
      <c r="A73" s="57" t="s">
        <v>7</v>
      </c>
      <c r="B73" s="62" t="s">
        <v>7</v>
      </c>
      <c r="C73" s="58" t="s">
        <v>19</v>
      </c>
      <c r="D73" s="96" t="s">
        <v>16</v>
      </c>
      <c r="E73" s="97"/>
      <c r="F73" s="98" t="s">
        <v>15</v>
      </c>
      <c r="G73" s="98"/>
      <c r="H73" s="99" t="s">
        <v>5</v>
      </c>
      <c r="I73" s="97"/>
      <c r="J73" s="58" t="s">
        <v>4</v>
      </c>
      <c r="K73" s="62" t="s">
        <v>31</v>
      </c>
      <c r="L73" s="62" t="s">
        <v>10</v>
      </c>
      <c r="M73" s="58" t="s">
        <v>32</v>
      </c>
      <c r="N73" s="62" t="s">
        <v>12</v>
      </c>
      <c r="O73" s="5" t="s">
        <v>13</v>
      </c>
      <c r="P73" s="100" t="s">
        <v>33</v>
      </c>
    </row>
    <row r="74" spans="1:19" ht="15.75" thickBot="1">
      <c r="A74" s="6" t="s">
        <v>9</v>
      </c>
      <c r="B74" s="63" t="s">
        <v>34</v>
      </c>
      <c r="C74" s="7" t="s">
        <v>8</v>
      </c>
      <c r="D74" s="6" t="s">
        <v>17</v>
      </c>
      <c r="E74" s="64" t="s">
        <v>18</v>
      </c>
      <c r="F74" s="7" t="s">
        <v>17</v>
      </c>
      <c r="G74" s="7" t="s">
        <v>18</v>
      </c>
      <c r="H74" s="65" t="s">
        <v>2</v>
      </c>
      <c r="I74" s="64" t="s">
        <v>3</v>
      </c>
      <c r="J74" s="7" t="s">
        <v>6</v>
      </c>
      <c r="K74" s="63" t="s">
        <v>6</v>
      </c>
      <c r="L74" s="63" t="s">
        <v>11</v>
      </c>
      <c r="M74" s="7" t="s">
        <v>35</v>
      </c>
      <c r="N74" s="63" t="s">
        <v>14</v>
      </c>
      <c r="O74" s="8" t="s">
        <v>14</v>
      </c>
      <c r="P74" s="101"/>
    </row>
    <row r="75" spans="1:19">
      <c r="A75" s="66">
        <v>700</v>
      </c>
      <c r="B75" s="67">
        <f>A75/3600</f>
        <v>0.19444444444444445</v>
      </c>
      <c r="C75" s="68">
        <f>A75*1.18/3600</f>
        <v>0.22944444444444445</v>
      </c>
      <c r="D75" s="69">
        <v>5.0868000000000002</v>
      </c>
      <c r="E75" s="70">
        <v>2.9948000000000001</v>
      </c>
      <c r="F75" s="70">
        <v>2.3275999999999999</v>
      </c>
      <c r="G75" s="70">
        <v>27.621600000000001</v>
      </c>
      <c r="H75" s="70">
        <v>401</v>
      </c>
      <c r="I75" s="71">
        <v>381</v>
      </c>
      <c r="J75" s="71">
        <v>845.20299999999997</v>
      </c>
      <c r="K75" s="70">
        <f>1.18*(1480*PI()*0.366/60)^2</f>
        <v>949.21557035396006</v>
      </c>
      <c r="L75" s="70">
        <v>177.06200000000001</v>
      </c>
      <c r="M75" s="71">
        <f>L75/(1480*2*PI()/60)</f>
        <v>1.1424442919082638</v>
      </c>
      <c r="N75" s="72">
        <v>0.92754499999999995</v>
      </c>
      <c r="O75" s="73">
        <v>0.41806700000000002</v>
      </c>
      <c r="P75" s="102"/>
    </row>
    <row r="76" spans="1:19">
      <c r="A76" s="74">
        <v>1000</v>
      </c>
      <c r="B76" s="75">
        <f t="shared" ref="B76:B81" si="14">A76/3600</f>
        <v>0.27777777777777779</v>
      </c>
      <c r="C76" s="76">
        <f>A76*1.18/3600</f>
        <v>0.32777777777777778</v>
      </c>
      <c r="D76" s="77">
        <v>6.9626000000000001</v>
      </c>
      <c r="E76" s="78">
        <v>3.7673000000000001</v>
      </c>
      <c r="F76" s="78">
        <v>6.8599999999999994E-2</v>
      </c>
      <c r="G76" s="78">
        <v>25.648</v>
      </c>
      <c r="H76" s="78">
        <v>431</v>
      </c>
      <c r="I76" s="79">
        <v>401</v>
      </c>
      <c r="J76" s="79">
        <v>822.63300000000004</v>
      </c>
      <c r="K76" s="78">
        <f>K$19-A76*K$19/(2*PI()*0.11*(0.366/2)*(1480*0.366*PI()/60)*TAN(32.01*PI()/180)*3600)</f>
        <v>0.81303677449346257</v>
      </c>
      <c r="L76" s="78">
        <v>245.22900000000001</v>
      </c>
      <c r="M76" s="79">
        <f t="shared" ref="M76:M81" si="15">L76/(1480*2*PI()/60)</f>
        <v>1.5822732786276652</v>
      </c>
      <c r="N76" s="80">
        <v>0.93013400000000002</v>
      </c>
      <c r="O76" s="81">
        <v>0.45386199999999999</v>
      </c>
      <c r="P76" s="102"/>
    </row>
    <row r="77" spans="1:19">
      <c r="A77" s="74">
        <v>1300</v>
      </c>
      <c r="B77" s="75">
        <f t="shared" si="14"/>
        <v>0.3611111111111111</v>
      </c>
      <c r="C77" s="76">
        <f t="shared" ref="C77:C81" si="16">A77*1.18/3600</f>
        <v>0.42611111111111111</v>
      </c>
      <c r="D77" s="77">
        <v>9.0510000000000002</v>
      </c>
      <c r="E77" s="78">
        <v>4.0000999999999998</v>
      </c>
      <c r="F77" s="78">
        <v>1.15E-2</v>
      </c>
      <c r="G77" s="78">
        <v>22.591000000000001</v>
      </c>
      <c r="H77" s="78">
        <v>442</v>
      </c>
      <c r="I77" s="79">
        <v>393</v>
      </c>
      <c r="J77" s="79">
        <v>712.51599999999996</v>
      </c>
      <c r="K77" s="78">
        <f t="shared" ref="K77:K81" si="17">K$19-A77*K$19/(2*PI()*0.11*(0.366/2)*(1480*0.366*PI()/60)*TAN(32.01*PI()/180)*3600)</f>
        <v>0.77855110684150131</v>
      </c>
      <c r="L77" s="78">
        <v>283.642</v>
      </c>
      <c r="M77" s="79">
        <f t="shared" si="15"/>
        <v>1.8301226906137045</v>
      </c>
      <c r="N77" s="80">
        <v>0.90644100000000005</v>
      </c>
      <c r="O77" s="81">
        <v>0.50084700000000004</v>
      </c>
      <c r="P77" s="102"/>
    </row>
    <row r="78" spans="1:19">
      <c r="A78" s="82">
        <v>1400</v>
      </c>
      <c r="B78" s="83">
        <f t="shared" si="14"/>
        <v>0.3888888888888889</v>
      </c>
      <c r="C78" s="84">
        <f t="shared" si="16"/>
        <v>0.4588888888888889</v>
      </c>
      <c r="D78" s="85">
        <v>9.7447999999999997</v>
      </c>
      <c r="E78" s="79">
        <v>4.1227</v>
      </c>
      <c r="F78" s="79">
        <v>8.0000000000000002E-3</v>
      </c>
      <c r="G78" s="79">
        <v>22.200700000000001</v>
      </c>
      <c r="H78" s="79">
        <v>448</v>
      </c>
      <c r="I78" s="79">
        <v>391</v>
      </c>
      <c r="J78" s="79">
        <v>697.82799999999997</v>
      </c>
      <c r="K78" s="79">
        <f t="shared" si="17"/>
        <v>0.76705588429084759</v>
      </c>
      <c r="L78" s="79">
        <v>295.22399999999999</v>
      </c>
      <c r="M78" s="79">
        <f t="shared" si="15"/>
        <v>1.904852388622772</v>
      </c>
      <c r="N78" s="86">
        <v>0.91840299999999997</v>
      </c>
      <c r="O78" s="87">
        <v>0.51454900000000003</v>
      </c>
      <c r="P78" s="102"/>
    </row>
    <row r="79" spans="1:19">
      <c r="A79" s="74">
        <v>1600</v>
      </c>
      <c r="B79" s="75">
        <f t="shared" si="14"/>
        <v>0.44444444444444442</v>
      </c>
      <c r="C79" s="76">
        <f t="shared" si="16"/>
        <v>0.52444444444444449</v>
      </c>
      <c r="D79" s="77">
        <v>11.639900000000001</v>
      </c>
      <c r="E79" s="78">
        <v>28.363</v>
      </c>
      <c r="F79" s="78">
        <v>9.1000000000000004E-3</v>
      </c>
      <c r="G79" s="78">
        <v>21.544799999999999</v>
      </c>
      <c r="H79" s="78">
        <v>459</v>
      </c>
      <c r="I79" s="79">
        <v>386</v>
      </c>
      <c r="J79" s="79">
        <v>673.21900000000005</v>
      </c>
      <c r="K79" s="78">
        <f t="shared" si="17"/>
        <v>0.74406543918954016</v>
      </c>
      <c r="L79" s="78">
        <v>323.33</v>
      </c>
      <c r="M79" s="79">
        <f t="shared" si="15"/>
        <v>2.0861986925636158</v>
      </c>
      <c r="N79" s="80">
        <v>0.92485499999999998</v>
      </c>
      <c r="O79" s="81">
        <v>0.52978599999999998</v>
      </c>
      <c r="P79" s="102"/>
    </row>
    <row r="80" spans="1:19">
      <c r="A80" s="74">
        <v>1900</v>
      </c>
      <c r="B80" s="75">
        <f t="shared" si="14"/>
        <v>0.52777777777777779</v>
      </c>
      <c r="C80" s="76">
        <f t="shared" si="16"/>
        <v>0.62277777777777776</v>
      </c>
      <c r="D80" s="88">
        <v>13.235900000000001</v>
      </c>
      <c r="E80" s="78">
        <v>4.9451000000000001</v>
      </c>
      <c r="F80" s="78">
        <v>8.8000000000000005E-3</v>
      </c>
      <c r="G80" s="78">
        <v>20.5581</v>
      </c>
      <c r="H80" s="78">
        <v>478</v>
      </c>
      <c r="I80" s="79">
        <v>373</v>
      </c>
      <c r="J80" s="79">
        <v>635.18799999999999</v>
      </c>
      <c r="K80" s="78">
        <f t="shared" si="17"/>
        <v>0.7095797715375789</v>
      </c>
      <c r="L80" s="78">
        <v>358.99400000000003</v>
      </c>
      <c r="M80" s="79">
        <f t="shared" si="15"/>
        <v>2.3163109313648063</v>
      </c>
      <c r="N80" s="80">
        <v>0.93361700000000003</v>
      </c>
      <c r="O80" s="81">
        <v>0.54762599999999995</v>
      </c>
      <c r="P80" s="102"/>
    </row>
    <row r="81" spans="1:16" ht="15.75" thickBot="1">
      <c r="A81" s="89">
        <v>2200</v>
      </c>
      <c r="B81" s="90">
        <f t="shared" si="14"/>
        <v>0.61111111111111116</v>
      </c>
      <c r="C81" s="91">
        <f t="shared" si="16"/>
        <v>0.72111111111111115</v>
      </c>
      <c r="D81" s="92">
        <v>15.3316</v>
      </c>
      <c r="E81" s="93">
        <v>5.5201000000000002</v>
      </c>
      <c r="F81" s="93">
        <v>7.7999999999999996E-3</v>
      </c>
      <c r="G81" s="93">
        <v>18.939599999999999</v>
      </c>
      <c r="H81" s="93">
        <v>490</v>
      </c>
      <c r="I81" s="93">
        <v>348</v>
      </c>
      <c r="J81" s="93">
        <v>577.04700000000003</v>
      </c>
      <c r="K81" s="93">
        <f t="shared" si="17"/>
        <v>0.67509410388561775</v>
      </c>
      <c r="L81" s="93">
        <v>377.49900000000002</v>
      </c>
      <c r="M81" s="93">
        <f t="shared" si="15"/>
        <v>2.4357093998208406</v>
      </c>
      <c r="N81" s="94">
        <v>0.93415899999999996</v>
      </c>
      <c r="O81" s="95">
        <v>0.56426200000000004</v>
      </c>
      <c r="P81" s="103"/>
    </row>
    <row r="85" spans="1:16">
      <c r="N85" s="46"/>
    </row>
  </sheetData>
  <mergeCells count="13">
    <mergeCell ref="G4:H4"/>
    <mergeCell ref="E4:F4"/>
    <mergeCell ref="C4:D4"/>
    <mergeCell ref="C16:D16"/>
    <mergeCell ref="E16:F16"/>
    <mergeCell ref="G16:H16"/>
    <mergeCell ref="D73:E73"/>
    <mergeCell ref="F73:G73"/>
    <mergeCell ref="H73:I73"/>
    <mergeCell ref="P73:P81"/>
    <mergeCell ref="C30:D30"/>
    <mergeCell ref="E30:F30"/>
    <mergeCell ref="G30:H30"/>
  </mergeCells>
  <pageMargins left="0.7" right="0.7" top="0.78740157499999996" bottom="0.78740157499999996" header="0.3" footer="0.3"/>
  <pageSetup paperSize="9" orientation="portrait" r:id="rId1"/>
  <ignoredErrors>
    <ignoredError sqref="R31:R36 R44:R49 R57:R6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Nenseter, Sondre</dc:creator>
  <cp:lastModifiedBy>Lien, Kjell Erik</cp:lastModifiedBy>
  <dcterms:created xsi:type="dcterms:W3CDTF">2010-02-26T15:27:26Z</dcterms:created>
  <dcterms:modified xsi:type="dcterms:W3CDTF">2010-05-20T10:31:47Z</dcterms:modified>
</cp:coreProperties>
</file>