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785" yWindow="45" windowWidth="14985" windowHeight="12270"/>
  </bookViews>
  <sheets>
    <sheet name="Ark1" sheetId="1" r:id="rId1"/>
    <sheet name="Ark2" sheetId="2" r:id="rId2"/>
    <sheet name="Ark3" sheetId="3" r:id="rId3"/>
  </sheets>
  <calcPr calcId="125725"/>
</workbook>
</file>

<file path=xl/calcChain.xml><?xml version="1.0" encoding="utf-8"?>
<calcChain xmlns="http://schemas.openxmlformats.org/spreadsheetml/2006/main">
  <c r="N22" i="1"/>
  <c r="N24"/>
  <c r="N25"/>
  <c r="N26"/>
  <c r="N27"/>
  <c r="N28"/>
  <c r="N29"/>
  <c r="N30"/>
  <c r="N31"/>
  <c r="N32"/>
  <c r="N33"/>
  <c r="N35"/>
  <c r="N36"/>
  <c r="N37"/>
  <c r="N38"/>
  <c r="N39"/>
  <c r="N40"/>
  <c r="N41"/>
  <c r="N42"/>
  <c r="N43"/>
  <c r="N44"/>
  <c r="N46"/>
  <c r="N47"/>
  <c r="N48"/>
  <c r="N49"/>
  <c r="N50"/>
  <c r="N51"/>
  <c r="N52"/>
  <c r="N53"/>
  <c r="N54"/>
  <c r="N55"/>
  <c r="N57"/>
  <c r="N58"/>
  <c r="N59"/>
  <c r="N60"/>
  <c r="N61"/>
  <c r="N62"/>
  <c r="N63"/>
  <c r="N64"/>
  <c r="N65"/>
  <c r="N66"/>
  <c r="N4"/>
  <c r="N5"/>
  <c r="N6"/>
  <c r="N7"/>
  <c r="N8"/>
  <c r="N9"/>
  <c r="N10"/>
  <c r="N11"/>
  <c r="N13"/>
  <c r="N14"/>
  <c r="N15"/>
  <c r="N16"/>
  <c r="N17"/>
  <c r="N18"/>
  <c r="N19"/>
  <c r="N20"/>
  <c r="N21"/>
  <c r="N3"/>
  <c r="N2"/>
  <c r="H68"/>
  <c r="R66"/>
  <c r="R55"/>
  <c r="R44"/>
  <c r="R33"/>
  <c r="R22"/>
  <c r="R11"/>
  <c r="J58"/>
  <c r="J59"/>
  <c r="J60"/>
  <c r="J61"/>
  <c r="J62"/>
  <c r="J63"/>
  <c r="J64"/>
  <c r="J65"/>
  <c r="J66"/>
  <c r="I58"/>
  <c r="I59"/>
  <c r="I60"/>
  <c r="I61"/>
  <c r="I62"/>
  <c r="I63"/>
  <c r="I64"/>
  <c r="I65"/>
  <c r="I66"/>
  <c r="J57"/>
  <c r="I57"/>
  <c r="J47"/>
  <c r="J48"/>
  <c r="J49"/>
  <c r="J50"/>
  <c r="J51"/>
  <c r="J52"/>
  <c r="J53"/>
  <c r="J54"/>
  <c r="J55"/>
  <c r="I47"/>
  <c r="I48"/>
  <c r="I49"/>
  <c r="I50"/>
  <c r="I51"/>
  <c r="I52"/>
  <c r="I53"/>
  <c r="I54"/>
  <c r="I55"/>
  <c r="J46"/>
  <c r="I46"/>
  <c r="J36"/>
  <c r="J37"/>
  <c r="J38"/>
  <c r="J39"/>
  <c r="J40"/>
  <c r="J41"/>
  <c r="J42"/>
  <c r="J43"/>
  <c r="J44"/>
  <c r="I36"/>
  <c r="I37"/>
  <c r="I38"/>
  <c r="I39"/>
  <c r="I40"/>
  <c r="I41"/>
  <c r="I42"/>
  <c r="I43"/>
  <c r="I44"/>
  <c r="J35"/>
  <c r="I35"/>
  <c r="J25"/>
  <c r="J26"/>
  <c r="J27"/>
  <c r="J28"/>
  <c r="J29"/>
  <c r="J30"/>
  <c r="J31"/>
  <c r="J32"/>
  <c r="J33"/>
  <c r="I25"/>
  <c r="I26"/>
  <c r="I27"/>
  <c r="I28"/>
  <c r="I29"/>
  <c r="I30"/>
  <c r="I31"/>
  <c r="I32"/>
  <c r="I33"/>
  <c r="J24"/>
  <c r="I24"/>
  <c r="J14"/>
  <c r="J15"/>
  <c r="J16"/>
  <c r="J17"/>
  <c r="J18"/>
  <c r="J19"/>
  <c r="J20"/>
  <c r="J21"/>
  <c r="J22"/>
  <c r="I14"/>
  <c r="I15"/>
  <c r="I16"/>
  <c r="I17"/>
  <c r="I18"/>
  <c r="I19"/>
  <c r="I20"/>
  <c r="I21"/>
  <c r="I22"/>
  <c r="J13"/>
  <c r="I13"/>
  <c r="J3"/>
  <c r="J4"/>
  <c r="J5"/>
  <c r="J6"/>
  <c r="J7"/>
  <c r="J8"/>
  <c r="J9"/>
  <c r="J10"/>
  <c r="J11"/>
  <c r="I3"/>
  <c r="I4"/>
  <c r="I5"/>
  <c r="I6"/>
  <c r="I7"/>
  <c r="I8"/>
  <c r="I9"/>
  <c r="I10"/>
  <c r="I11"/>
  <c r="J2"/>
  <c r="I2"/>
</calcChain>
</file>

<file path=xl/sharedStrings.xml><?xml version="1.0" encoding="utf-8"?>
<sst xmlns="http://schemas.openxmlformats.org/spreadsheetml/2006/main" count="39" uniqueCount="20">
  <si>
    <t>Dens [kg/m3]</t>
  </si>
  <si>
    <t>dP [Pa]</t>
  </si>
  <si>
    <t>Q_blende [m3/s]</t>
  </si>
  <si>
    <t>Moment [Nm]</t>
  </si>
  <si>
    <t>Turtall [rpm]</t>
  </si>
  <si>
    <t>Eff</t>
  </si>
  <si>
    <t>C</t>
  </si>
  <si>
    <t>dC [%]</t>
  </si>
  <si>
    <t>Frekvens</t>
  </si>
  <si>
    <t>Åpning Ventil</t>
  </si>
  <si>
    <t>rør av</t>
  </si>
  <si>
    <t>nytt punkt</t>
  </si>
  <si>
    <t>Q_aff</t>
  </si>
  <si>
    <t>P_aff</t>
  </si>
  <si>
    <t>verifisering</t>
  </si>
  <si>
    <t>Avvik [%]</t>
  </si>
  <si>
    <t>Eff max</t>
  </si>
  <si>
    <t>T [C]</t>
  </si>
  <si>
    <t>Patm [Pa]</t>
  </si>
  <si>
    <t>dP_Q [Pa]</t>
  </si>
</sst>
</file>

<file path=xl/styles.xml><?xml version="1.0" encoding="utf-8"?>
<styleSheet xmlns="http://schemas.openxmlformats.org/spreadsheetml/2006/main">
  <numFmts count="1">
    <numFmt numFmtId="164" formatCode="0.0000"/>
  </numFmts>
  <fonts count="2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">
    <xf numFmtId="0" fontId="0" fillId="0" borderId="0" xfId="0"/>
    <xf numFmtId="0" fontId="1" fillId="2" borderId="0" xfId="1"/>
    <xf numFmtId="164" fontId="0" fillId="0" borderId="0" xfId="0" applyNumberFormat="1"/>
  </cellXfs>
  <cellStyles count="2">
    <cellStyle name="God" xfId="1" builtinId="2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b-NO"/>
  <c:chart>
    <c:plotArea>
      <c:layout>
        <c:manualLayout>
          <c:layoutTarget val="inner"/>
          <c:xMode val="edge"/>
          <c:yMode val="edge"/>
          <c:x val="3.5847855760752188E-2"/>
          <c:y val="3.7605409223504846E-2"/>
          <c:w val="0.799290615817004"/>
          <c:h val="0.85791887261036193"/>
        </c:manualLayout>
      </c:layout>
      <c:scatterChart>
        <c:scatterStyle val="smoothMarker"/>
        <c:ser>
          <c:idx val="0"/>
          <c:order val="0"/>
          <c:tx>
            <c:v>Trykk1350</c:v>
          </c:tx>
          <c:xVal>
            <c:numRef>
              <c:f>'Ark1'!$E$57:$E$65</c:f>
              <c:numCache>
                <c:formatCode>0.0000</c:formatCode>
                <c:ptCount val="9"/>
                <c:pt idx="0">
                  <c:v>3.5549999999999998E-2</c:v>
                </c:pt>
                <c:pt idx="1">
                  <c:v>8.4970000000000004E-2</c:v>
                </c:pt>
                <c:pt idx="2">
                  <c:v>0.13419</c:v>
                </c:pt>
                <c:pt idx="3">
                  <c:v>0.20354</c:v>
                </c:pt>
                <c:pt idx="4">
                  <c:v>0.28195999999999999</c:v>
                </c:pt>
                <c:pt idx="5">
                  <c:v>0.33681</c:v>
                </c:pt>
                <c:pt idx="6">
                  <c:v>0.37575999999999998</c:v>
                </c:pt>
                <c:pt idx="7">
                  <c:v>0.39692</c:v>
                </c:pt>
                <c:pt idx="8">
                  <c:v>0.43525000000000003</c:v>
                </c:pt>
              </c:numCache>
            </c:numRef>
          </c:xVal>
          <c:yVal>
            <c:numRef>
              <c:f>'Ark1'!$D$57:$D$65</c:f>
              <c:numCache>
                <c:formatCode>0.0000</c:formatCode>
                <c:ptCount val="9"/>
                <c:pt idx="0">
                  <c:v>357.5675</c:v>
                </c:pt>
                <c:pt idx="1">
                  <c:v>325.04462000000001</c:v>
                </c:pt>
                <c:pt idx="2">
                  <c:v>311.96312</c:v>
                </c:pt>
                <c:pt idx="3">
                  <c:v>297.01504</c:v>
                </c:pt>
                <c:pt idx="4">
                  <c:v>272.87428</c:v>
                </c:pt>
                <c:pt idx="5">
                  <c:v>251.87350000000001</c:v>
                </c:pt>
                <c:pt idx="6">
                  <c:v>234.94211999999999</c:v>
                </c:pt>
                <c:pt idx="7">
                  <c:v>225.38140000000001</c:v>
                </c:pt>
                <c:pt idx="8">
                  <c:v>205.99582000000001</c:v>
                </c:pt>
              </c:numCache>
            </c:numRef>
          </c:yVal>
          <c:smooth val="1"/>
        </c:ser>
        <c:ser>
          <c:idx val="2"/>
          <c:order val="2"/>
          <c:tx>
            <c:v>Trykk1480</c:v>
          </c:tx>
          <c:xVal>
            <c:numRef>
              <c:f>'Ark1'!$E$46:$E$54</c:f>
              <c:numCache>
                <c:formatCode>0.0000</c:formatCode>
                <c:ptCount val="9"/>
                <c:pt idx="0">
                  <c:v>3.6400000000000002E-2</c:v>
                </c:pt>
                <c:pt idx="1">
                  <c:v>9.3590000000000007E-2</c:v>
                </c:pt>
                <c:pt idx="2">
                  <c:v>0.15401000000000001</c:v>
                </c:pt>
                <c:pt idx="3">
                  <c:v>0.22814999999999999</c:v>
                </c:pt>
                <c:pt idx="4">
                  <c:v>0.30764000000000002</c:v>
                </c:pt>
                <c:pt idx="5">
                  <c:v>0.36774000000000001</c:v>
                </c:pt>
                <c:pt idx="6">
                  <c:v>0.40733000000000003</c:v>
                </c:pt>
                <c:pt idx="7">
                  <c:v>0.43331999999999998</c:v>
                </c:pt>
                <c:pt idx="8">
                  <c:v>0.47538999999999998</c:v>
                </c:pt>
              </c:numCache>
            </c:numRef>
          </c:xVal>
          <c:yVal>
            <c:numRef>
              <c:f>'Ark1'!$D$46:$D$54</c:f>
              <c:numCache>
                <c:formatCode>0.0000</c:formatCode>
                <c:ptCount val="9"/>
                <c:pt idx="0">
                  <c:v>430.12229000000002</c:v>
                </c:pt>
                <c:pt idx="1">
                  <c:v>390.64972999999998</c:v>
                </c:pt>
                <c:pt idx="2">
                  <c:v>374.19704999999999</c:v>
                </c:pt>
                <c:pt idx="3">
                  <c:v>354.90848999999997</c:v>
                </c:pt>
                <c:pt idx="4">
                  <c:v>327.18779000000001</c:v>
                </c:pt>
                <c:pt idx="5">
                  <c:v>301.62128999999999</c:v>
                </c:pt>
                <c:pt idx="6">
                  <c:v>282.72437000000002</c:v>
                </c:pt>
                <c:pt idx="7">
                  <c:v>269.75659999999999</c:v>
                </c:pt>
                <c:pt idx="8">
                  <c:v>246.55668</c:v>
                </c:pt>
              </c:numCache>
            </c:numRef>
          </c:yVal>
          <c:smooth val="1"/>
        </c:ser>
        <c:ser>
          <c:idx val="3"/>
          <c:order val="3"/>
          <c:tx>
            <c:v>Trykk1600</c:v>
          </c:tx>
          <c:xVal>
            <c:numRef>
              <c:f>'Ark1'!$E$35:$E$43</c:f>
              <c:numCache>
                <c:formatCode>0.0000</c:formatCode>
                <c:ptCount val="9"/>
                <c:pt idx="0">
                  <c:v>3.678E-2</c:v>
                </c:pt>
                <c:pt idx="1">
                  <c:v>9.8040000000000002E-2</c:v>
                </c:pt>
                <c:pt idx="2">
                  <c:v>0.16993</c:v>
                </c:pt>
                <c:pt idx="3">
                  <c:v>0.24807999999999999</c:v>
                </c:pt>
                <c:pt idx="4">
                  <c:v>0.33654000000000001</c:v>
                </c:pt>
                <c:pt idx="5">
                  <c:v>0.40061999999999998</c:v>
                </c:pt>
                <c:pt idx="6">
                  <c:v>0.44195000000000001</c:v>
                </c:pt>
                <c:pt idx="7">
                  <c:v>0.46749000000000002</c:v>
                </c:pt>
                <c:pt idx="8">
                  <c:v>0.51273000000000002</c:v>
                </c:pt>
              </c:numCache>
            </c:numRef>
          </c:xVal>
          <c:yVal>
            <c:numRef>
              <c:f>'Ark1'!$D$35:$D$43</c:f>
              <c:numCache>
                <c:formatCode>0.0000</c:formatCode>
                <c:ptCount val="9"/>
                <c:pt idx="0">
                  <c:v>506.33276999999998</c:v>
                </c:pt>
                <c:pt idx="1">
                  <c:v>461.12772999999999</c:v>
                </c:pt>
                <c:pt idx="2">
                  <c:v>439.09415999999999</c:v>
                </c:pt>
                <c:pt idx="3">
                  <c:v>416.41858999999999</c:v>
                </c:pt>
                <c:pt idx="4">
                  <c:v>381.74488000000002</c:v>
                </c:pt>
                <c:pt idx="5">
                  <c:v>351.60708</c:v>
                </c:pt>
                <c:pt idx="6">
                  <c:v>329.71510000000001</c:v>
                </c:pt>
                <c:pt idx="7">
                  <c:v>315.21780999999999</c:v>
                </c:pt>
                <c:pt idx="8">
                  <c:v>288.04791999999998</c:v>
                </c:pt>
              </c:numCache>
            </c:numRef>
          </c:yVal>
          <c:smooth val="1"/>
        </c:ser>
        <c:ser>
          <c:idx val="4"/>
          <c:order val="4"/>
          <c:tx>
            <c:v>Trykk2000</c:v>
          </c:tx>
          <c:xVal>
            <c:numRef>
              <c:f>'Ark1'!$E$2:$E$10</c:f>
              <c:numCache>
                <c:formatCode>0.0000</c:formatCode>
                <c:ptCount val="9"/>
                <c:pt idx="0">
                  <c:v>4.0689999999999997E-2</c:v>
                </c:pt>
                <c:pt idx="1">
                  <c:v>0.12642</c:v>
                </c:pt>
                <c:pt idx="2">
                  <c:v>0.21809999999999999</c:v>
                </c:pt>
                <c:pt idx="3">
                  <c:v>0.31341000000000002</c:v>
                </c:pt>
                <c:pt idx="4">
                  <c:v>0.41699000000000003</c:v>
                </c:pt>
                <c:pt idx="5">
                  <c:v>0.47715999999999997</c:v>
                </c:pt>
                <c:pt idx="6">
                  <c:v>0.53813999999999995</c:v>
                </c:pt>
                <c:pt idx="7">
                  <c:v>0.57665999999999995</c:v>
                </c:pt>
                <c:pt idx="8">
                  <c:v>0.63344999999999996</c:v>
                </c:pt>
              </c:numCache>
            </c:numRef>
          </c:xVal>
          <c:yVal>
            <c:numRef>
              <c:f>'Ark1'!$D$2:$D$10</c:f>
              <c:numCache>
                <c:formatCode>0.0000</c:formatCode>
                <c:ptCount val="9"/>
                <c:pt idx="0">
                  <c:v>816.05241000000001</c:v>
                </c:pt>
                <c:pt idx="1">
                  <c:v>738.98586</c:v>
                </c:pt>
                <c:pt idx="2">
                  <c:v>697.09603000000004</c:v>
                </c:pt>
                <c:pt idx="3">
                  <c:v>655.25112000000001</c:v>
                </c:pt>
                <c:pt idx="4">
                  <c:v>595.73672999999997</c:v>
                </c:pt>
                <c:pt idx="5">
                  <c:v>557.01651000000004</c:v>
                </c:pt>
                <c:pt idx="6">
                  <c:v>514.19123999999999</c:v>
                </c:pt>
                <c:pt idx="7">
                  <c:v>486.11583000000002</c:v>
                </c:pt>
                <c:pt idx="8">
                  <c:v>442.61703999999997</c:v>
                </c:pt>
              </c:numCache>
            </c:numRef>
          </c:yVal>
          <c:smooth val="1"/>
        </c:ser>
        <c:ser>
          <c:idx val="8"/>
          <c:order val="8"/>
          <c:tx>
            <c:v>Trykk1900</c:v>
          </c:tx>
          <c:xVal>
            <c:numRef>
              <c:f>'Ark1'!$E$13:$E$21</c:f>
              <c:numCache>
                <c:formatCode>0.0000</c:formatCode>
                <c:ptCount val="9"/>
                <c:pt idx="0">
                  <c:v>3.9140000000000001E-2</c:v>
                </c:pt>
                <c:pt idx="1">
                  <c:v>0.12626000000000001</c:v>
                </c:pt>
                <c:pt idx="2">
                  <c:v>0.20105999999999999</c:v>
                </c:pt>
                <c:pt idx="3">
                  <c:v>0.29546</c:v>
                </c:pt>
                <c:pt idx="4">
                  <c:v>0.39839999999999998</c:v>
                </c:pt>
                <c:pt idx="5">
                  <c:v>0.47099000000000002</c:v>
                </c:pt>
                <c:pt idx="6">
                  <c:v>0.52264999999999995</c:v>
                </c:pt>
                <c:pt idx="7">
                  <c:v>0.54890000000000005</c:v>
                </c:pt>
                <c:pt idx="8">
                  <c:v>0.60319</c:v>
                </c:pt>
              </c:numCache>
            </c:numRef>
          </c:xVal>
          <c:yVal>
            <c:numRef>
              <c:f>'Ark1'!$D$13:$D$21</c:f>
              <c:numCache>
                <c:formatCode>0.0000</c:formatCode>
                <c:ptCount val="9"/>
                <c:pt idx="0">
                  <c:v>724.29007999999999</c:v>
                </c:pt>
                <c:pt idx="1">
                  <c:v>652.40961000000004</c:v>
                </c:pt>
                <c:pt idx="2">
                  <c:v>623.29195000000004</c:v>
                </c:pt>
                <c:pt idx="3">
                  <c:v>586.75724000000002</c:v>
                </c:pt>
                <c:pt idx="4">
                  <c:v>534.29651000000001</c:v>
                </c:pt>
                <c:pt idx="5">
                  <c:v>490.95505000000003</c:v>
                </c:pt>
                <c:pt idx="6">
                  <c:v>456.28262999999998</c:v>
                </c:pt>
                <c:pt idx="7">
                  <c:v>438.78464000000002</c:v>
                </c:pt>
                <c:pt idx="8">
                  <c:v>399.44992000000002</c:v>
                </c:pt>
              </c:numCache>
            </c:numRef>
          </c:yVal>
          <c:smooth val="1"/>
        </c:ser>
        <c:ser>
          <c:idx val="10"/>
          <c:order val="10"/>
          <c:tx>
            <c:v>Trykk1760</c:v>
          </c:tx>
          <c:xVal>
            <c:numRef>
              <c:f>'Ark1'!$E$24:$E$32</c:f>
              <c:numCache>
                <c:formatCode>0.0000</c:formatCode>
                <c:ptCount val="9"/>
                <c:pt idx="0">
                  <c:v>3.823E-2</c:v>
                </c:pt>
                <c:pt idx="1">
                  <c:v>0.11194</c:v>
                </c:pt>
                <c:pt idx="2">
                  <c:v>0.18984999999999999</c:v>
                </c:pt>
                <c:pt idx="3">
                  <c:v>0.27872999999999998</c:v>
                </c:pt>
                <c:pt idx="4">
                  <c:v>0.37064000000000002</c:v>
                </c:pt>
                <c:pt idx="5">
                  <c:v>0.43074000000000001</c:v>
                </c:pt>
                <c:pt idx="6">
                  <c:v>0.48293000000000003</c:v>
                </c:pt>
                <c:pt idx="7">
                  <c:v>0.51114999999999999</c:v>
                </c:pt>
                <c:pt idx="8">
                  <c:v>0.5615</c:v>
                </c:pt>
              </c:numCache>
            </c:numRef>
          </c:xVal>
          <c:yVal>
            <c:numRef>
              <c:f>'Ark1'!$D$24:$D$32</c:f>
              <c:numCache>
                <c:formatCode>0.0000</c:formatCode>
                <c:ptCount val="9"/>
                <c:pt idx="0">
                  <c:v>615.38939000000005</c:v>
                </c:pt>
                <c:pt idx="1">
                  <c:v>558.14043000000004</c:v>
                </c:pt>
                <c:pt idx="2">
                  <c:v>531.37415999999996</c:v>
                </c:pt>
                <c:pt idx="3">
                  <c:v>501.01123000000001</c:v>
                </c:pt>
                <c:pt idx="4">
                  <c:v>459.66397999999998</c:v>
                </c:pt>
                <c:pt idx="5">
                  <c:v>426.88387999999998</c:v>
                </c:pt>
                <c:pt idx="6">
                  <c:v>396.8442</c:v>
                </c:pt>
                <c:pt idx="7">
                  <c:v>378.73576000000003</c:v>
                </c:pt>
                <c:pt idx="8">
                  <c:v>345.25844999999998</c:v>
                </c:pt>
              </c:numCache>
            </c:numRef>
          </c:yVal>
          <c:smooth val="1"/>
        </c:ser>
        <c:axId val="44727296"/>
        <c:axId val="45345792"/>
      </c:scatterChart>
      <c:scatterChart>
        <c:scatterStyle val="smoothMarker"/>
        <c:ser>
          <c:idx val="1"/>
          <c:order val="1"/>
          <c:tx>
            <c:v>Eff1350</c:v>
          </c:tx>
          <c:xVal>
            <c:numRef>
              <c:f>'Ark1'!$E$57:$E$65</c:f>
              <c:numCache>
                <c:formatCode>0.0000</c:formatCode>
                <c:ptCount val="9"/>
                <c:pt idx="0">
                  <c:v>3.5549999999999998E-2</c:v>
                </c:pt>
                <c:pt idx="1">
                  <c:v>8.4970000000000004E-2</c:v>
                </c:pt>
                <c:pt idx="2">
                  <c:v>0.13419</c:v>
                </c:pt>
                <c:pt idx="3">
                  <c:v>0.20354</c:v>
                </c:pt>
                <c:pt idx="4">
                  <c:v>0.28195999999999999</c:v>
                </c:pt>
                <c:pt idx="5">
                  <c:v>0.33681</c:v>
                </c:pt>
                <c:pt idx="6">
                  <c:v>0.37575999999999998</c:v>
                </c:pt>
                <c:pt idx="7">
                  <c:v>0.39692</c:v>
                </c:pt>
                <c:pt idx="8">
                  <c:v>0.43525000000000003</c:v>
                </c:pt>
              </c:numCache>
            </c:numRef>
          </c:xVal>
          <c:yVal>
            <c:numRef>
              <c:f>'Ark1'!$H$57:$H$65</c:f>
              <c:numCache>
                <c:formatCode>0.0000</c:formatCode>
                <c:ptCount val="9"/>
                <c:pt idx="0">
                  <c:v>0.13378999999999999</c:v>
                </c:pt>
                <c:pt idx="1">
                  <c:v>0.22289999999999999</c:v>
                </c:pt>
                <c:pt idx="2">
                  <c:v>0.29097000000000001</c:v>
                </c:pt>
                <c:pt idx="3">
                  <c:v>0.35375000000000001</c:v>
                </c:pt>
                <c:pt idx="4">
                  <c:v>0.39628999999999998</c:v>
                </c:pt>
                <c:pt idx="5">
                  <c:v>0.41315000000000002</c:v>
                </c:pt>
                <c:pt idx="6">
                  <c:v>0.41831000000000002</c:v>
                </c:pt>
                <c:pt idx="7">
                  <c:v>0.41894999999999999</c:v>
                </c:pt>
                <c:pt idx="8">
                  <c:v>0.41682000000000002</c:v>
                </c:pt>
              </c:numCache>
            </c:numRef>
          </c:yVal>
          <c:smooth val="1"/>
        </c:ser>
        <c:ser>
          <c:idx val="5"/>
          <c:order val="5"/>
          <c:tx>
            <c:v>Eff1480</c:v>
          </c:tx>
          <c:xVal>
            <c:numRef>
              <c:f>'Ark1'!$E$46:$E$54</c:f>
              <c:numCache>
                <c:formatCode>0.0000</c:formatCode>
                <c:ptCount val="9"/>
                <c:pt idx="0">
                  <c:v>3.6400000000000002E-2</c:v>
                </c:pt>
                <c:pt idx="1">
                  <c:v>9.3590000000000007E-2</c:v>
                </c:pt>
                <c:pt idx="2">
                  <c:v>0.15401000000000001</c:v>
                </c:pt>
                <c:pt idx="3">
                  <c:v>0.22814999999999999</c:v>
                </c:pt>
                <c:pt idx="4">
                  <c:v>0.30764000000000002</c:v>
                </c:pt>
                <c:pt idx="5">
                  <c:v>0.36774000000000001</c:v>
                </c:pt>
                <c:pt idx="6">
                  <c:v>0.40733000000000003</c:v>
                </c:pt>
                <c:pt idx="7">
                  <c:v>0.43331999999999998</c:v>
                </c:pt>
                <c:pt idx="8">
                  <c:v>0.47538999999999998</c:v>
                </c:pt>
              </c:numCache>
            </c:numRef>
          </c:xVal>
          <c:yVal>
            <c:numRef>
              <c:f>'Ark1'!$H$46:$H$54</c:f>
              <c:numCache>
                <c:formatCode>0.0000</c:formatCode>
                <c:ptCount val="9"/>
                <c:pt idx="0">
                  <c:v>0.13016</c:v>
                </c:pt>
                <c:pt idx="1">
                  <c:v>0.22874</c:v>
                </c:pt>
                <c:pt idx="2">
                  <c:v>0.30635000000000001</c:v>
                </c:pt>
                <c:pt idx="3">
                  <c:v>0.36454999999999999</c:v>
                </c:pt>
                <c:pt idx="4">
                  <c:v>0.40212999999999999</c:v>
                </c:pt>
                <c:pt idx="5">
                  <c:v>0.41855999999999999</c:v>
                </c:pt>
                <c:pt idx="6">
                  <c:v>0.42370999999999998</c:v>
                </c:pt>
                <c:pt idx="7">
                  <c:v>0.42470000000000002</c:v>
                </c:pt>
                <c:pt idx="8">
                  <c:v>0.42254999999999998</c:v>
                </c:pt>
              </c:numCache>
            </c:numRef>
          </c:yVal>
          <c:smooth val="1"/>
        </c:ser>
        <c:ser>
          <c:idx val="6"/>
          <c:order val="6"/>
          <c:tx>
            <c:v>Eff1600</c:v>
          </c:tx>
          <c:xVal>
            <c:numRef>
              <c:f>'Ark1'!$E$35:$E$43</c:f>
              <c:numCache>
                <c:formatCode>0.0000</c:formatCode>
                <c:ptCount val="9"/>
                <c:pt idx="0">
                  <c:v>3.678E-2</c:v>
                </c:pt>
                <c:pt idx="1">
                  <c:v>9.8040000000000002E-2</c:v>
                </c:pt>
                <c:pt idx="2">
                  <c:v>0.16993</c:v>
                </c:pt>
                <c:pt idx="3">
                  <c:v>0.24807999999999999</c:v>
                </c:pt>
                <c:pt idx="4">
                  <c:v>0.33654000000000001</c:v>
                </c:pt>
                <c:pt idx="5">
                  <c:v>0.40061999999999998</c:v>
                </c:pt>
                <c:pt idx="6">
                  <c:v>0.44195000000000001</c:v>
                </c:pt>
                <c:pt idx="7">
                  <c:v>0.46749000000000002</c:v>
                </c:pt>
                <c:pt idx="8">
                  <c:v>0.51273000000000002</c:v>
                </c:pt>
              </c:numCache>
            </c:numRef>
          </c:xVal>
          <c:yVal>
            <c:numRef>
              <c:f>'Ark1'!$H$35:$H$43</c:f>
              <c:numCache>
                <c:formatCode>0.0000</c:formatCode>
                <c:ptCount val="9"/>
                <c:pt idx="0">
                  <c:v>0.12531</c:v>
                </c:pt>
                <c:pt idx="1">
                  <c:v>0.22983000000000001</c:v>
                </c:pt>
                <c:pt idx="2">
                  <c:v>0.31473000000000001</c:v>
                </c:pt>
                <c:pt idx="3">
                  <c:v>0.37125999999999998</c:v>
                </c:pt>
                <c:pt idx="4">
                  <c:v>0.40833000000000003</c:v>
                </c:pt>
                <c:pt idx="5">
                  <c:v>0.42352000000000001</c:v>
                </c:pt>
                <c:pt idx="6">
                  <c:v>0.42777999999999999</c:v>
                </c:pt>
                <c:pt idx="7">
                  <c:v>0.42853999999999998</c:v>
                </c:pt>
                <c:pt idx="8">
                  <c:v>0.42615999999999998</c:v>
                </c:pt>
              </c:numCache>
            </c:numRef>
          </c:yVal>
          <c:smooth val="1"/>
        </c:ser>
        <c:ser>
          <c:idx val="7"/>
          <c:order val="7"/>
          <c:tx>
            <c:v>Eff2000</c:v>
          </c:tx>
          <c:xVal>
            <c:numRef>
              <c:f>'Ark1'!$E$2:$E$10</c:f>
              <c:numCache>
                <c:formatCode>0.0000</c:formatCode>
                <c:ptCount val="9"/>
                <c:pt idx="0">
                  <c:v>4.0689999999999997E-2</c:v>
                </c:pt>
                <c:pt idx="1">
                  <c:v>0.12642</c:v>
                </c:pt>
                <c:pt idx="2">
                  <c:v>0.21809999999999999</c:v>
                </c:pt>
                <c:pt idx="3">
                  <c:v>0.31341000000000002</c:v>
                </c:pt>
                <c:pt idx="4">
                  <c:v>0.41699000000000003</c:v>
                </c:pt>
                <c:pt idx="5">
                  <c:v>0.47715999999999997</c:v>
                </c:pt>
                <c:pt idx="6">
                  <c:v>0.53813999999999995</c:v>
                </c:pt>
                <c:pt idx="7">
                  <c:v>0.57665999999999995</c:v>
                </c:pt>
                <c:pt idx="8">
                  <c:v>0.63344999999999996</c:v>
                </c:pt>
              </c:numCache>
            </c:numRef>
          </c:xVal>
          <c:yVal>
            <c:numRef>
              <c:f>'Ark1'!$H$2:$H$10</c:f>
              <c:numCache>
                <c:formatCode>0.0000</c:formatCode>
                <c:ptCount val="9"/>
                <c:pt idx="0">
                  <c:v>0.11709</c:v>
                </c:pt>
                <c:pt idx="1">
                  <c:v>0.24457999999999999</c:v>
                </c:pt>
                <c:pt idx="2">
                  <c:v>0.33039000000000002</c:v>
                </c:pt>
                <c:pt idx="3">
                  <c:v>0.38535000000000003</c:v>
                </c:pt>
                <c:pt idx="4">
                  <c:v>0.41781000000000001</c:v>
                </c:pt>
                <c:pt idx="5">
                  <c:v>0.42951</c:v>
                </c:pt>
                <c:pt idx="6">
                  <c:v>0.43580000000000002</c:v>
                </c:pt>
                <c:pt idx="7">
                  <c:v>0.43745000000000001</c:v>
                </c:pt>
                <c:pt idx="8">
                  <c:v>0.43541000000000002</c:v>
                </c:pt>
              </c:numCache>
            </c:numRef>
          </c:yVal>
          <c:smooth val="1"/>
        </c:ser>
        <c:ser>
          <c:idx val="9"/>
          <c:order val="9"/>
          <c:tx>
            <c:v>Eff1900</c:v>
          </c:tx>
          <c:xVal>
            <c:numRef>
              <c:f>'Ark1'!$E$13:$E$21</c:f>
              <c:numCache>
                <c:formatCode>0.0000</c:formatCode>
                <c:ptCount val="9"/>
                <c:pt idx="0">
                  <c:v>3.9140000000000001E-2</c:v>
                </c:pt>
                <c:pt idx="1">
                  <c:v>0.12626000000000001</c:v>
                </c:pt>
                <c:pt idx="2">
                  <c:v>0.20105999999999999</c:v>
                </c:pt>
                <c:pt idx="3">
                  <c:v>0.29546</c:v>
                </c:pt>
                <c:pt idx="4">
                  <c:v>0.39839999999999998</c:v>
                </c:pt>
                <c:pt idx="5">
                  <c:v>0.47099000000000002</c:v>
                </c:pt>
                <c:pt idx="6">
                  <c:v>0.52264999999999995</c:v>
                </c:pt>
                <c:pt idx="7">
                  <c:v>0.54890000000000005</c:v>
                </c:pt>
                <c:pt idx="8">
                  <c:v>0.60319</c:v>
                </c:pt>
              </c:numCache>
            </c:numRef>
          </c:xVal>
          <c:yVal>
            <c:numRef>
              <c:f>'Ark1'!$H$13:$H$21</c:f>
              <c:numCache>
                <c:formatCode>0.0000</c:formatCode>
                <c:ptCount val="9"/>
                <c:pt idx="0">
                  <c:v>0.11731999999999999</c:v>
                </c:pt>
                <c:pt idx="1">
                  <c:v>0.24970000000000001</c:v>
                </c:pt>
                <c:pt idx="2">
                  <c:v>0.32353999999999999</c:v>
                </c:pt>
                <c:pt idx="3">
                  <c:v>0.38191999999999998</c:v>
                </c:pt>
                <c:pt idx="4">
                  <c:v>0.41689999999999999</c:v>
                </c:pt>
                <c:pt idx="5">
                  <c:v>0.43013000000000001</c:v>
                </c:pt>
                <c:pt idx="6">
                  <c:v>0.43415999999999999</c:v>
                </c:pt>
                <c:pt idx="7">
                  <c:v>0.43530999999999997</c:v>
                </c:pt>
                <c:pt idx="8">
                  <c:v>0.43297999999999998</c:v>
                </c:pt>
              </c:numCache>
            </c:numRef>
          </c:yVal>
          <c:smooth val="1"/>
        </c:ser>
        <c:ser>
          <c:idx val="11"/>
          <c:order val="11"/>
          <c:tx>
            <c:v>Eff1760</c:v>
          </c:tx>
          <c:xVal>
            <c:numRef>
              <c:f>'Ark1'!$E$24:$E$32</c:f>
              <c:numCache>
                <c:formatCode>0.0000</c:formatCode>
                <c:ptCount val="9"/>
                <c:pt idx="0">
                  <c:v>3.823E-2</c:v>
                </c:pt>
                <c:pt idx="1">
                  <c:v>0.11194</c:v>
                </c:pt>
                <c:pt idx="2">
                  <c:v>0.18984999999999999</c:v>
                </c:pt>
                <c:pt idx="3">
                  <c:v>0.27872999999999998</c:v>
                </c:pt>
                <c:pt idx="4">
                  <c:v>0.37064000000000002</c:v>
                </c:pt>
                <c:pt idx="5">
                  <c:v>0.43074000000000001</c:v>
                </c:pt>
                <c:pt idx="6">
                  <c:v>0.48293000000000003</c:v>
                </c:pt>
                <c:pt idx="7">
                  <c:v>0.51114999999999999</c:v>
                </c:pt>
                <c:pt idx="8">
                  <c:v>0.5615</c:v>
                </c:pt>
              </c:numCache>
            </c:numRef>
          </c:xVal>
          <c:yVal>
            <c:numRef>
              <c:f>'Ark1'!$H$24:$H$32</c:f>
              <c:numCache>
                <c:formatCode>0.0000</c:formatCode>
                <c:ptCount val="9"/>
                <c:pt idx="0">
                  <c:v>0.12223000000000001</c:v>
                </c:pt>
                <c:pt idx="1">
                  <c:v>0.24005000000000001</c:v>
                </c:pt>
                <c:pt idx="2">
                  <c:v>0.32351000000000002</c:v>
                </c:pt>
                <c:pt idx="3">
                  <c:v>0.38123000000000001</c:v>
                </c:pt>
                <c:pt idx="4">
                  <c:v>0.41442000000000001</c:v>
                </c:pt>
                <c:pt idx="5">
                  <c:v>0.42636000000000002</c:v>
                </c:pt>
                <c:pt idx="6">
                  <c:v>0.43228</c:v>
                </c:pt>
                <c:pt idx="7">
                  <c:v>0.43247000000000002</c:v>
                </c:pt>
                <c:pt idx="8">
                  <c:v>0.43047000000000002</c:v>
                </c:pt>
              </c:numCache>
            </c:numRef>
          </c:yVal>
          <c:smooth val="1"/>
        </c:ser>
        <c:axId val="45486848"/>
        <c:axId val="45349120"/>
      </c:scatterChart>
      <c:valAx>
        <c:axId val="44727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[m^3/s]</a:t>
                </a:r>
              </a:p>
            </c:rich>
          </c:tx>
          <c:layout/>
        </c:title>
        <c:numFmt formatCode="0.0000" sourceLinked="1"/>
        <c:tickLblPos val="nextTo"/>
        <c:crossAx val="45345792"/>
        <c:crosses val="autoZero"/>
        <c:crossBetween val="midCat"/>
      </c:valAx>
      <c:valAx>
        <c:axId val="45345792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nb-NO"/>
                  <a:t>P_stat [Pa]</a:t>
                </a:r>
              </a:p>
            </c:rich>
          </c:tx>
          <c:layout/>
        </c:title>
        <c:numFmt formatCode="0.0000" sourceLinked="1"/>
        <c:tickLblPos val="nextTo"/>
        <c:crossAx val="44727296"/>
        <c:crosses val="autoZero"/>
        <c:crossBetween val="midCat"/>
      </c:valAx>
      <c:valAx>
        <c:axId val="45349120"/>
        <c:scaling>
          <c:orientation val="minMax"/>
        </c:scaling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Virkningsgrad</a:t>
                </a:r>
              </a:p>
            </c:rich>
          </c:tx>
          <c:layout/>
        </c:title>
        <c:numFmt formatCode="0.0000" sourceLinked="1"/>
        <c:tickLblPos val="nextTo"/>
        <c:crossAx val="45486848"/>
        <c:crosses val="max"/>
        <c:crossBetween val="midCat"/>
      </c:valAx>
      <c:valAx>
        <c:axId val="45486848"/>
        <c:scaling>
          <c:orientation val="minMax"/>
        </c:scaling>
        <c:delete val="1"/>
        <c:axPos val="b"/>
        <c:numFmt formatCode="0.0000" sourceLinked="1"/>
        <c:tickLblPos val="none"/>
        <c:crossAx val="453491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0531860543395859"/>
          <c:y val="2.7598748193345329E-2"/>
          <c:w val="7.5798625093185162E-2"/>
          <c:h val="0.36951031338377371"/>
        </c:manualLayout>
      </c:layout>
    </c:legend>
    <c:plotVisOnly val="1"/>
  </c:chart>
  <c:printSettings>
    <c:headerFooter/>
    <c:pageMargins b="0.78740157499999996" l="0.70000000000000018" r="0.70000000000000018" t="0.78740157499999996" header="0.30000000000000016" footer="0.30000000000000016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b-NO"/>
  <c:chart>
    <c:plotArea>
      <c:layout>
        <c:manualLayout>
          <c:layoutTarget val="inner"/>
          <c:xMode val="edge"/>
          <c:yMode val="edge"/>
          <c:x val="5.1583463234608419E-2"/>
          <c:y val="4.2714000603225395E-2"/>
          <c:w val="0.799290615817004"/>
          <c:h val="0.85791887261036215"/>
        </c:manualLayout>
      </c:layout>
      <c:scatterChart>
        <c:scatterStyle val="smoothMarker"/>
        <c:ser>
          <c:idx val="0"/>
          <c:order val="0"/>
          <c:tx>
            <c:v>Trykk1350</c:v>
          </c:tx>
          <c:xVal>
            <c:numRef>
              <c:f>'Ark1'!$E$2:$E$10</c:f>
              <c:numCache>
                <c:formatCode>0.0000</c:formatCode>
                <c:ptCount val="9"/>
                <c:pt idx="0">
                  <c:v>4.0689999999999997E-2</c:v>
                </c:pt>
                <c:pt idx="1">
                  <c:v>0.12642</c:v>
                </c:pt>
                <c:pt idx="2">
                  <c:v>0.21809999999999999</c:v>
                </c:pt>
                <c:pt idx="3">
                  <c:v>0.31341000000000002</c:v>
                </c:pt>
                <c:pt idx="4">
                  <c:v>0.41699000000000003</c:v>
                </c:pt>
                <c:pt idx="5">
                  <c:v>0.47715999999999997</c:v>
                </c:pt>
                <c:pt idx="6">
                  <c:v>0.53813999999999995</c:v>
                </c:pt>
                <c:pt idx="7">
                  <c:v>0.57665999999999995</c:v>
                </c:pt>
                <c:pt idx="8">
                  <c:v>0.63344999999999996</c:v>
                </c:pt>
              </c:numCache>
            </c:numRef>
          </c:xVal>
          <c:yVal>
            <c:numRef>
              <c:f>'Ark1'!$D$2:$D$10</c:f>
              <c:numCache>
                <c:formatCode>0.0000</c:formatCode>
                <c:ptCount val="9"/>
                <c:pt idx="0">
                  <c:v>816.05241000000001</c:v>
                </c:pt>
                <c:pt idx="1">
                  <c:v>738.98586</c:v>
                </c:pt>
                <c:pt idx="2">
                  <c:v>697.09603000000004</c:v>
                </c:pt>
                <c:pt idx="3">
                  <c:v>655.25112000000001</c:v>
                </c:pt>
                <c:pt idx="4">
                  <c:v>595.73672999999997</c:v>
                </c:pt>
                <c:pt idx="5">
                  <c:v>557.01651000000004</c:v>
                </c:pt>
                <c:pt idx="6">
                  <c:v>514.19123999999999</c:v>
                </c:pt>
                <c:pt idx="7">
                  <c:v>486.11583000000002</c:v>
                </c:pt>
                <c:pt idx="8">
                  <c:v>442.61703999999997</c:v>
                </c:pt>
              </c:numCache>
            </c:numRef>
          </c:yVal>
          <c:smooth val="1"/>
        </c:ser>
        <c:ser>
          <c:idx val="2"/>
          <c:order val="2"/>
          <c:tx>
            <c:v>Trykk1480</c:v>
          </c:tx>
          <c:xVal>
            <c:numRef>
              <c:f>'Ark1'!$I$12:$I$20</c:f>
              <c:numCache>
                <c:formatCode>0.0000</c:formatCode>
                <c:ptCount val="9"/>
                <c:pt idx="1">
                  <c:v>3.8408738454382078E-2</c:v>
                </c:pt>
                <c:pt idx="2">
                  <c:v>0.1247057100362422</c:v>
                </c:pt>
                <c:pt idx="3">
                  <c:v>0.19949322431473426</c:v>
                </c:pt>
                <c:pt idx="4">
                  <c:v>0.29486174569274043</c:v>
                </c:pt>
                <c:pt idx="5">
                  <c:v>0.39974997882190133</c:v>
                </c:pt>
                <c:pt idx="6">
                  <c:v>0.47401016575023908</c:v>
                </c:pt>
                <c:pt idx="7">
                  <c:v>0.5267325096227401</c:v>
                </c:pt>
                <c:pt idx="8">
                  <c:v>0.55345551858982689</c:v>
                </c:pt>
              </c:numCache>
            </c:numRef>
          </c:xVal>
          <c:yVal>
            <c:numRef>
              <c:f>'Ark1'!$J$12:$J$20</c:f>
              <c:numCache>
                <c:formatCode>0.0000</c:formatCode>
                <c:ptCount val="9"/>
                <c:pt idx="1">
                  <c:v>697.47874940712859</c:v>
                </c:pt>
                <c:pt idx="2">
                  <c:v>636.44584928895995</c:v>
                </c:pt>
                <c:pt idx="3">
                  <c:v>613.61569696722268</c:v>
                </c:pt>
                <c:pt idx="4">
                  <c:v>584.38348612990887</c:v>
                </c:pt>
                <c:pt idx="5">
                  <c:v>537.92357334006238</c:v>
                </c:pt>
                <c:pt idx="6">
                  <c:v>497.27161575936378</c:v>
                </c:pt>
                <c:pt idx="7">
                  <c:v>463.43867503686766</c:v>
                </c:pt>
                <c:pt idx="8">
                  <c:v>446.0981264079897</c:v>
                </c:pt>
              </c:numCache>
            </c:numRef>
          </c:yVal>
          <c:smooth val="1"/>
        </c:ser>
        <c:ser>
          <c:idx val="3"/>
          <c:order val="3"/>
          <c:tx>
            <c:v>Trykk1600</c:v>
          </c:tx>
          <c:xVal>
            <c:numRef>
              <c:f>'Ark1'!$I$22:$I$30</c:f>
              <c:numCache>
                <c:formatCode>0.0000</c:formatCode>
                <c:ptCount val="9"/>
                <c:pt idx="0">
                  <c:v>0.1261054532699519</c:v>
                </c:pt>
                <c:pt idx="2">
                  <c:v>3.7694401322472662E-2</c:v>
                </c:pt>
                <c:pt idx="3">
                  <c:v>0.11088017203562871</c:v>
                </c:pt>
                <c:pt idx="4">
                  <c:v>0.18875105916009391</c:v>
                </c:pt>
                <c:pt idx="5">
                  <c:v>0.27828041427366013</c:v>
                </c:pt>
                <c:pt idx="6">
                  <c:v>0.3713937668619568</c:v>
                </c:pt>
                <c:pt idx="7">
                  <c:v>0.43235572316372928</c:v>
                </c:pt>
                <c:pt idx="8">
                  <c:v>0.48526447504458264</c:v>
                </c:pt>
              </c:numCache>
            </c:numRef>
          </c:xVal>
          <c:yVal>
            <c:numRef>
              <c:f>'Ark1'!$J$22:$J$30</c:f>
              <c:numCache>
                <c:formatCode>0.0000</c:formatCode>
                <c:ptCount val="9"/>
                <c:pt idx="0">
                  <c:v>636.330821561996</c:v>
                </c:pt>
                <c:pt idx="2">
                  <c:v>598.26708297142761</c:v>
                </c:pt>
                <c:pt idx="3">
                  <c:v>547.62171332960111</c:v>
                </c:pt>
                <c:pt idx="4">
                  <c:v>525.24027871445367</c:v>
                </c:pt>
                <c:pt idx="5">
                  <c:v>499.39629197419788</c:v>
                </c:pt>
                <c:pt idx="6">
                  <c:v>461.53550920182306</c:v>
                </c:pt>
                <c:pt idx="7">
                  <c:v>430.09240378941502</c:v>
                </c:pt>
                <c:pt idx="8">
                  <c:v>400.69014884296547</c:v>
                </c:pt>
              </c:numCache>
            </c:numRef>
          </c:yVal>
          <c:smooth val="1"/>
        </c:ser>
        <c:ser>
          <c:idx val="4"/>
          <c:order val="4"/>
          <c:tx>
            <c:v>Trykk2000</c:v>
          </c:tx>
          <c:xVal>
            <c:numRef>
              <c:f>'Ark1'!$I$32:$I$40</c:f>
              <c:numCache>
                <c:formatCode>0.0000</c:formatCode>
                <c:ptCount val="9"/>
                <c:pt idx="0">
                  <c:v>0.5646140324549771</c:v>
                </c:pt>
                <c:pt idx="1">
                  <c:v>0.43221407986271598</c:v>
                </c:pt>
                <c:pt idx="3">
                  <c:v>3.6383756559430602E-2</c:v>
                </c:pt>
                <c:pt idx="4">
                  <c:v>9.7281396025738945E-2</c:v>
                </c:pt>
                <c:pt idx="5">
                  <c:v>0.1690650179320361</c:v>
                </c:pt>
                <c:pt idx="6">
                  <c:v>0.24752219172379972</c:v>
                </c:pt>
                <c:pt idx="7">
                  <c:v>0.33666234099057635</c:v>
                </c:pt>
                <c:pt idx="8">
                  <c:v>0.40132682432788425</c:v>
                </c:pt>
              </c:numCache>
            </c:numRef>
          </c:xVal>
          <c:yVal>
            <c:numRef>
              <c:f>'Ark1'!$J$32:$J$40</c:f>
              <c:numCache>
                <c:formatCode>0.0000</c:formatCode>
                <c:ptCount val="9"/>
                <c:pt idx="0">
                  <c:v>349.09861866964644</c:v>
                </c:pt>
                <c:pt idx="1">
                  <c:v>430.08722849820424</c:v>
                </c:pt>
                <c:pt idx="3">
                  <c:v>495.48174739682548</c:v>
                </c:pt>
                <c:pt idx="4">
                  <c:v>454.01920381554174</c:v>
                </c:pt>
                <c:pt idx="5">
                  <c:v>434.63536027249404</c:v>
                </c:pt>
                <c:pt idx="6">
                  <c:v>414.54805958288762</c:v>
                </c:pt>
                <c:pt idx="7">
                  <c:v>382.02247871426351</c:v>
                </c:pt>
                <c:pt idx="8">
                  <c:v>352.84887360530342</c:v>
                </c:pt>
              </c:numCache>
            </c:numRef>
          </c:yVal>
          <c:smooth val="1"/>
        </c:ser>
        <c:axId val="45772160"/>
        <c:axId val="47024000"/>
      </c:scatterChart>
      <c:scatterChart>
        <c:scatterStyle val="smoothMarker"/>
        <c:ser>
          <c:idx val="1"/>
          <c:order val="1"/>
          <c:tx>
            <c:v>Eff1350</c:v>
          </c:tx>
          <c:xVal>
            <c:numRef>
              <c:f>'Ark1'!$I$2:$I$10</c:f>
              <c:numCache>
                <c:formatCode>0.0000</c:formatCode>
                <c:ptCount val="9"/>
                <c:pt idx="0">
                  <c:v>3.9572471813099204E-2</c:v>
                </c:pt>
                <c:pt idx="1">
                  <c:v>0.12388251991920826</c:v>
                </c:pt>
                <c:pt idx="2">
                  <c:v>0.21525117544684616</c:v>
                </c:pt>
                <c:pt idx="3">
                  <c:v>0.31153414078603664</c:v>
                </c:pt>
                <c:pt idx="4">
                  <c:v>0.4175585874407251</c:v>
                </c:pt>
                <c:pt idx="5">
                  <c:v>0.47937011674846408</c:v>
                </c:pt>
                <c:pt idx="6">
                  <c:v>0.54202124884650893</c:v>
                </c:pt>
                <c:pt idx="7">
                  <c:v>0.58167848640087982</c:v>
                </c:pt>
                <c:pt idx="8">
                  <c:v>0.63932231935075845</c:v>
                </c:pt>
              </c:numCache>
            </c:numRef>
          </c:xVal>
          <c:yVal>
            <c:numRef>
              <c:f>'Ark1'!$J$2:$J$10</c:f>
              <c:numCache>
                <c:formatCode>0.0000</c:formatCode>
                <c:ptCount val="9"/>
                <c:pt idx="0">
                  <c:v>771.84310491921565</c:v>
                </c:pt>
                <c:pt idx="1">
                  <c:v>709.61799195297431</c:v>
                </c:pt>
                <c:pt idx="2">
                  <c:v>679.00401409386723</c:v>
                </c:pt>
                <c:pt idx="3">
                  <c:v>647.43081818294013</c:v>
                </c:pt>
                <c:pt idx="4">
                  <c:v>597.36247334886673</c:v>
                </c:pt>
                <c:pt idx="5">
                  <c:v>562.1884546959443</c:v>
                </c:pt>
                <c:pt idx="6">
                  <c:v>521.63503160056564</c:v>
                </c:pt>
                <c:pt idx="7">
                  <c:v>494.61366601992847</c:v>
                </c:pt>
                <c:pt idx="8">
                  <c:v>450.86153076058963</c:v>
                </c:pt>
              </c:numCache>
            </c:numRef>
          </c:yVal>
          <c:smooth val="1"/>
        </c:ser>
        <c:ser>
          <c:idx val="5"/>
          <c:order val="5"/>
          <c:tx>
            <c:v>Eff1480</c:v>
          </c:tx>
          <c:xVal>
            <c:numRef>
              <c:f>'Ark1'!$E$12:$E$20</c:f>
              <c:numCache>
                <c:formatCode>0.0000</c:formatCode>
                <c:ptCount val="9"/>
                <c:pt idx="1">
                  <c:v>3.9140000000000001E-2</c:v>
                </c:pt>
                <c:pt idx="2">
                  <c:v>0.12626000000000001</c:v>
                </c:pt>
                <c:pt idx="3">
                  <c:v>0.20105999999999999</c:v>
                </c:pt>
                <c:pt idx="4">
                  <c:v>0.29546</c:v>
                </c:pt>
                <c:pt idx="5">
                  <c:v>0.39839999999999998</c:v>
                </c:pt>
                <c:pt idx="6">
                  <c:v>0.47099000000000002</c:v>
                </c:pt>
                <c:pt idx="7">
                  <c:v>0.52264999999999995</c:v>
                </c:pt>
                <c:pt idx="8">
                  <c:v>0.54890000000000005</c:v>
                </c:pt>
              </c:numCache>
            </c:numRef>
          </c:xVal>
          <c:yVal>
            <c:numRef>
              <c:f>'Ark1'!$H$12:$H$20</c:f>
              <c:numCache>
                <c:formatCode>0.0000</c:formatCode>
                <c:ptCount val="9"/>
                <c:pt idx="1">
                  <c:v>0.11731999999999999</c:v>
                </c:pt>
                <c:pt idx="2">
                  <c:v>0.24970000000000001</c:v>
                </c:pt>
                <c:pt idx="3">
                  <c:v>0.32353999999999999</c:v>
                </c:pt>
                <c:pt idx="4">
                  <c:v>0.38191999999999998</c:v>
                </c:pt>
                <c:pt idx="5">
                  <c:v>0.41689999999999999</c:v>
                </c:pt>
                <c:pt idx="6">
                  <c:v>0.43013000000000001</c:v>
                </c:pt>
                <c:pt idx="7">
                  <c:v>0.43415999999999999</c:v>
                </c:pt>
                <c:pt idx="8">
                  <c:v>0.43530999999999997</c:v>
                </c:pt>
              </c:numCache>
            </c:numRef>
          </c:yVal>
          <c:smooth val="1"/>
        </c:ser>
        <c:ser>
          <c:idx val="6"/>
          <c:order val="6"/>
          <c:tx>
            <c:v>Eff1600</c:v>
          </c:tx>
          <c:xVal>
            <c:numRef>
              <c:f>'Ark1'!$E$22:$E$30</c:f>
              <c:numCache>
                <c:formatCode>0.0000</c:formatCode>
                <c:ptCount val="9"/>
                <c:pt idx="0">
                  <c:v>0.12764</c:v>
                </c:pt>
                <c:pt idx="2">
                  <c:v>3.823E-2</c:v>
                </c:pt>
                <c:pt idx="3">
                  <c:v>0.11194</c:v>
                </c:pt>
                <c:pt idx="4">
                  <c:v>0.18984999999999999</c:v>
                </c:pt>
                <c:pt idx="5">
                  <c:v>0.27872999999999998</c:v>
                </c:pt>
                <c:pt idx="6">
                  <c:v>0.37064000000000002</c:v>
                </c:pt>
                <c:pt idx="7">
                  <c:v>0.43074000000000001</c:v>
                </c:pt>
                <c:pt idx="8">
                  <c:v>0.48293000000000003</c:v>
                </c:pt>
              </c:numCache>
            </c:numRef>
          </c:xVal>
          <c:yVal>
            <c:numRef>
              <c:f>'Ark1'!$H$22:$H$30</c:f>
              <c:numCache>
                <c:formatCode>0.0000</c:formatCode>
                <c:ptCount val="9"/>
                <c:pt idx="0">
                  <c:v>0.24965999999999999</c:v>
                </c:pt>
                <c:pt idx="2">
                  <c:v>0.12223000000000001</c:v>
                </c:pt>
                <c:pt idx="3">
                  <c:v>0.24005000000000001</c:v>
                </c:pt>
                <c:pt idx="4">
                  <c:v>0.32351000000000002</c:v>
                </c:pt>
                <c:pt idx="5">
                  <c:v>0.38123000000000001</c:v>
                </c:pt>
                <c:pt idx="6">
                  <c:v>0.41442000000000001</c:v>
                </c:pt>
                <c:pt idx="7">
                  <c:v>0.42636000000000002</c:v>
                </c:pt>
                <c:pt idx="8">
                  <c:v>0.43228</c:v>
                </c:pt>
              </c:numCache>
            </c:numRef>
          </c:yVal>
          <c:smooth val="1"/>
        </c:ser>
        <c:ser>
          <c:idx val="7"/>
          <c:order val="7"/>
          <c:tx>
            <c:v>Eff2000</c:v>
          </c:tx>
          <c:xVal>
            <c:numRef>
              <c:f>'Ark1'!$E$32:$E$40</c:f>
              <c:numCache>
                <c:formatCode>0.0000</c:formatCode>
                <c:ptCount val="9"/>
                <c:pt idx="0">
                  <c:v>0.5615</c:v>
                </c:pt>
                <c:pt idx="1">
                  <c:v>0.43048999999999998</c:v>
                </c:pt>
                <c:pt idx="3">
                  <c:v>3.678E-2</c:v>
                </c:pt>
                <c:pt idx="4">
                  <c:v>9.8040000000000002E-2</c:v>
                </c:pt>
                <c:pt idx="5">
                  <c:v>0.16993</c:v>
                </c:pt>
                <c:pt idx="6">
                  <c:v>0.24807999999999999</c:v>
                </c:pt>
                <c:pt idx="7">
                  <c:v>0.33654000000000001</c:v>
                </c:pt>
                <c:pt idx="8">
                  <c:v>0.40061999999999998</c:v>
                </c:pt>
              </c:numCache>
            </c:numRef>
          </c:xVal>
          <c:yVal>
            <c:numRef>
              <c:f>'Ark1'!$H$32:$H$40</c:f>
              <c:numCache>
                <c:formatCode>0.0000</c:formatCode>
                <c:ptCount val="9"/>
                <c:pt idx="0">
                  <c:v>0.43047000000000002</c:v>
                </c:pt>
                <c:pt idx="1">
                  <c:v>0.42548000000000002</c:v>
                </c:pt>
                <c:pt idx="3">
                  <c:v>0.12531</c:v>
                </c:pt>
                <c:pt idx="4">
                  <c:v>0.22983000000000001</c:v>
                </c:pt>
                <c:pt idx="5">
                  <c:v>0.31473000000000001</c:v>
                </c:pt>
                <c:pt idx="6">
                  <c:v>0.37125999999999998</c:v>
                </c:pt>
                <c:pt idx="7">
                  <c:v>0.40833000000000003</c:v>
                </c:pt>
                <c:pt idx="8">
                  <c:v>0.42352000000000001</c:v>
                </c:pt>
              </c:numCache>
            </c:numRef>
          </c:yVal>
          <c:smooth val="1"/>
        </c:ser>
        <c:axId val="148908288"/>
        <c:axId val="148906368"/>
      </c:scatterChart>
      <c:valAx>
        <c:axId val="457721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[m^3/s]</a:t>
                </a:r>
              </a:p>
            </c:rich>
          </c:tx>
        </c:title>
        <c:numFmt formatCode="0.0000" sourceLinked="1"/>
        <c:tickLblPos val="nextTo"/>
        <c:crossAx val="47024000"/>
        <c:crosses val="autoZero"/>
        <c:crossBetween val="midCat"/>
      </c:valAx>
      <c:valAx>
        <c:axId val="4702400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nb-NO"/>
                  <a:t>P_stat [Pa]</a:t>
                </a:r>
              </a:p>
            </c:rich>
          </c:tx>
        </c:title>
        <c:numFmt formatCode="0.0000" sourceLinked="1"/>
        <c:tickLblPos val="nextTo"/>
        <c:crossAx val="45772160"/>
        <c:crosses val="autoZero"/>
        <c:crossBetween val="midCat"/>
      </c:valAx>
      <c:valAx>
        <c:axId val="148906368"/>
        <c:scaling>
          <c:orientation val="minMax"/>
        </c:scaling>
        <c:delete val="1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Virkningsgrad</a:t>
                </a:r>
              </a:p>
            </c:rich>
          </c:tx>
        </c:title>
        <c:numFmt formatCode="0.0000" sourceLinked="1"/>
        <c:tickLblPos val="none"/>
        <c:crossAx val="148908288"/>
        <c:crosses val="max"/>
        <c:crossBetween val="midCat"/>
      </c:valAx>
      <c:valAx>
        <c:axId val="148908288"/>
        <c:scaling>
          <c:orientation val="minMax"/>
        </c:scaling>
        <c:delete val="1"/>
        <c:axPos val="b"/>
        <c:numFmt formatCode="0.0000" sourceLinked="1"/>
        <c:tickLblPos val="none"/>
        <c:crossAx val="1489063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0531860543395859"/>
          <c:y val="2.7598748193345332E-2"/>
          <c:w val="7.5798625093185204E-2"/>
          <c:h val="0.25279735636751488"/>
        </c:manualLayout>
      </c:layout>
    </c:legend>
    <c:plotVisOnly val="1"/>
  </c:chart>
  <c:printSettings>
    <c:headerFooter/>
    <c:pageMargins b="0.78740157499999996" l="0.7000000000000004" r="0.7000000000000004" t="0.78740157499999996" header="0.30000000000000027" footer="0.30000000000000027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391886</xdr:colOff>
      <xdr:row>0</xdr:row>
      <xdr:rowOff>149679</xdr:rowOff>
    </xdr:from>
    <xdr:to>
      <xdr:col>34</xdr:col>
      <xdr:colOff>306161</xdr:colOff>
      <xdr:row>39</xdr:row>
      <xdr:rowOff>178255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571500</xdr:colOff>
      <xdr:row>6</xdr:row>
      <xdr:rowOff>163286</xdr:rowOff>
    </xdr:from>
    <xdr:to>
      <xdr:col>47</xdr:col>
      <xdr:colOff>485775</xdr:colOff>
      <xdr:row>45</xdr:row>
      <xdr:rowOff>1362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8"/>
  <sheetViews>
    <sheetView tabSelected="1" zoomScale="70" zoomScaleNormal="70" workbookViewId="0">
      <selection activeCell="A15" sqref="A15"/>
    </sheetView>
  </sheetViews>
  <sheetFormatPr baseColWidth="10" defaultRowHeight="15"/>
  <sheetData>
    <row r="1" spans="1:18">
      <c r="A1" t="s">
        <v>17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12</v>
      </c>
      <c r="J1" t="s">
        <v>13</v>
      </c>
      <c r="K1" t="s">
        <v>6</v>
      </c>
      <c r="L1" t="s">
        <v>7</v>
      </c>
      <c r="M1" t="s">
        <v>8</v>
      </c>
      <c r="N1" t="s">
        <v>19</v>
      </c>
      <c r="O1" t="s">
        <v>9</v>
      </c>
    </row>
    <row r="2" spans="1:18">
      <c r="A2" s="2">
        <v>23</v>
      </c>
      <c r="B2" s="2">
        <v>101000</v>
      </c>
      <c r="C2" s="2">
        <v>1.1880200000000001</v>
      </c>
      <c r="D2" s="2">
        <v>816.05241000000001</v>
      </c>
      <c r="E2" s="2">
        <v>4.0689999999999997E-2</v>
      </c>
      <c r="F2" s="2">
        <v>1.31671</v>
      </c>
      <c r="G2" s="2">
        <v>2056.4800799999998</v>
      </c>
      <c r="H2" s="2">
        <v>0.11709</v>
      </c>
      <c r="I2" s="2">
        <f>E2*2000/G2</f>
        <v>3.9572471813099204E-2</v>
      </c>
      <c r="J2" s="2">
        <f>D2*(2000/G2)^2</f>
        <v>771.84310491921565</v>
      </c>
      <c r="K2" s="2">
        <v>0.63539999999999996</v>
      </c>
      <c r="L2" s="2">
        <v>71.400000000000006</v>
      </c>
      <c r="M2" s="2">
        <v>75</v>
      </c>
      <c r="N2" s="2">
        <f t="shared" ref="N2:N65" si="0">(E2*C2*4*SQRT(1-(0.215/0.3)^4)/(K2*PI()*0.215^2))^2*C2/2</f>
        <v>1.9203773231057395</v>
      </c>
      <c r="O2">
        <v>90</v>
      </c>
    </row>
    <row r="3" spans="1:18">
      <c r="A3" s="2">
        <v>23</v>
      </c>
      <c r="B3" s="2">
        <v>101000</v>
      </c>
      <c r="C3" s="2">
        <v>1.1956800000000001</v>
      </c>
      <c r="D3" s="2">
        <v>738.98586</v>
      </c>
      <c r="E3" s="2">
        <v>0.12642</v>
      </c>
      <c r="F3" s="2">
        <v>1.78714</v>
      </c>
      <c r="G3" s="2">
        <v>2040.9659099999999</v>
      </c>
      <c r="H3" s="2">
        <v>0.24457999999999999</v>
      </c>
      <c r="I3" s="2">
        <f t="shared" ref="I3:I11" si="1">E3*2000/G3</f>
        <v>0.12388251991920826</v>
      </c>
      <c r="J3" s="2">
        <f t="shared" ref="J3:J11" si="2">D3*(2000/G3)^2</f>
        <v>709.61799195297431</v>
      </c>
      <c r="K3" s="2">
        <v>0.61709999999999998</v>
      </c>
      <c r="L3" s="2">
        <v>7.2</v>
      </c>
      <c r="M3" s="2">
        <v>75</v>
      </c>
      <c r="N3" s="2">
        <f t="shared" si="0"/>
        <v>20.035478928878891</v>
      </c>
      <c r="O3">
        <v>60</v>
      </c>
    </row>
    <row r="4" spans="1:18">
      <c r="A4" s="2">
        <v>20.72</v>
      </c>
      <c r="B4" s="2">
        <v>101000</v>
      </c>
      <c r="C4" s="2">
        <v>1.1973100000000001</v>
      </c>
      <c r="D4" s="2">
        <v>697.09603000000004</v>
      </c>
      <c r="E4" s="2">
        <v>0.21809999999999999</v>
      </c>
      <c r="F4" s="2">
        <v>2.1684000000000001</v>
      </c>
      <c r="G4" s="2">
        <v>2026.4697699999999</v>
      </c>
      <c r="H4" s="2">
        <v>0.33039000000000002</v>
      </c>
      <c r="I4" s="2">
        <f t="shared" si="1"/>
        <v>0.21525117544684616</v>
      </c>
      <c r="J4" s="2">
        <f t="shared" si="2"/>
        <v>679.00401409386723</v>
      </c>
      <c r="K4" s="2">
        <v>0.61219999999999997</v>
      </c>
      <c r="L4" s="2">
        <v>2.5</v>
      </c>
      <c r="M4" s="2">
        <v>75</v>
      </c>
      <c r="N4" s="2">
        <f t="shared" si="0"/>
        <v>60.838551348409709</v>
      </c>
      <c r="O4">
        <v>50</v>
      </c>
    </row>
    <row r="5" spans="1:18">
      <c r="A5" s="2">
        <v>20.72</v>
      </c>
      <c r="B5" s="2">
        <v>101000</v>
      </c>
      <c r="C5" s="2">
        <v>1.1973100000000001</v>
      </c>
      <c r="D5" s="2">
        <v>655.25112000000001</v>
      </c>
      <c r="E5" s="2">
        <v>0.31341000000000002</v>
      </c>
      <c r="F5" s="2">
        <v>2.5292400000000002</v>
      </c>
      <c r="G5" s="2">
        <v>2012.0427199999999</v>
      </c>
      <c r="H5" s="2">
        <v>0.38535000000000003</v>
      </c>
      <c r="I5" s="2">
        <f t="shared" si="1"/>
        <v>0.31153414078603664</v>
      </c>
      <c r="J5" s="2">
        <f t="shared" si="2"/>
        <v>647.43081818294013</v>
      </c>
      <c r="K5" s="2">
        <v>0.60970000000000002</v>
      </c>
      <c r="L5" s="2">
        <v>1.4</v>
      </c>
      <c r="M5" s="2">
        <v>75</v>
      </c>
      <c r="N5" s="2">
        <f t="shared" si="0"/>
        <v>126.6623357576978</v>
      </c>
      <c r="O5">
        <v>40</v>
      </c>
    </row>
    <row r="6" spans="1:18">
      <c r="A6" s="2">
        <v>20.72</v>
      </c>
      <c r="B6" s="2">
        <v>101000</v>
      </c>
      <c r="C6" s="2">
        <v>1.1973100000000001</v>
      </c>
      <c r="D6" s="2">
        <v>595.73672999999997</v>
      </c>
      <c r="E6" s="2">
        <v>0.41699000000000003</v>
      </c>
      <c r="F6" s="2">
        <v>2.8426999999999998</v>
      </c>
      <c r="G6" s="2">
        <v>1997.2766099999999</v>
      </c>
      <c r="H6" s="2">
        <v>0.41781000000000001</v>
      </c>
      <c r="I6" s="2">
        <f t="shared" si="1"/>
        <v>0.4175585874407251</v>
      </c>
      <c r="J6" s="2">
        <f t="shared" si="2"/>
        <v>597.36247334886673</v>
      </c>
      <c r="K6" s="2">
        <v>0.60809999999999997</v>
      </c>
      <c r="L6" s="2">
        <v>1.1000000000000001</v>
      </c>
      <c r="M6" s="2">
        <v>75</v>
      </c>
      <c r="N6" s="2">
        <f t="shared" si="0"/>
        <v>225.40080206652027</v>
      </c>
      <c r="O6">
        <v>30</v>
      </c>
    </row>
    <row r="7" spans="1:18">
      <c r="A7" s="2">
        <v>20.72</v>
      </c>
      <c r="B7" s="2">
        <v>101000</v>
      </c>
      <c r="C7" s="2">
        <v>1.1973100000000001</v>
      </c>
      <c r="D7" s="2">
        <v>557.01651000000004</v>
      </c>
      <c r="E7" s="2">
        <v>0.47715999999999997</v>
      </c>
      <c r="F7" s="2">
        <v>2.9683000000000002</v>
      </c>
      <c r="G7" s="2">
        <v>1990.77908</v>
      </c>
      <c r="H7" s="2">
        <v>0.42951</v>
      </c>
      <c r="I7" s="2">
        <f t="shared" si="1"/>
        <v>0.47937011674846408</v>
      </c>
      <c r="J7" s="2">
        <f t="shared" si="2"/>
        <v>562.1884546959443</v>
      </c>
      <c r="K7" s="2">
        <v>0.60729999999999995</v>
      </c>
      <c r="L7" s="2">
        <v>1</v>
      </c>
      <c r="M7" s="2">
        <v>75</v>
      </c>
      <c r="N7" s="2">
        <f t="shared" si="0"/>
        <v>295.92092870788008</v>
      </c>
      <c r="O7">
        <v>20</v>
      </c>
    </row>
    <row r="8" spans="1:18">
      <c r="A8" s="2">
        <v>20.72</v>
      </c>
      <c r="B8" s="2">
        <v>101000</v>
      </c>
      <c r="C8" s="2">
        <v>1.1973100000000001</v>
      </c>
      <c r="D8" s="2">
        <v>514.19123999999999</v>
      </c>
      <c r="E8" s="2">
        <v>0.53813999999999995</v>
      </c>
      <c r="F8" s="2">
        <v>3.05349</v>
      </c>
      <c r="G8" s="2">
        <v>1985.6786099999999</v>
      </c>
      <c r="H8" s="2">
        <v>0.43580000000000002</v>
      </c>
      <c r="I8" s="2">
        <f t="shared" si="1"/>
        <v>0.54202124884650893</v>
      </c>
      <c r="J8" s="2">
        <f t="shared" si="2"/>
        <v>521.63503160056564</v>
      </c>
      <c r="K8" s="2">
        <v>0.60670000000000002</v>
      </c>
      <c r="L8" s="2">
        <v>1</v>
      </c>
      <c r="M8" s="2">
        <v>75</v>
      </c>
      <c r="N8" s="2">
        <f t="shared" si="0"/>
        <v>377.13491633577951</v>
      </c>
      <c r="O8">
        <v>10</v>
      </c>
    </row>
    <row r="9" spans="1:18">
      <c r="A9" s="2">
        <v>20.72</v>
      </c>
      <c r="B9" s="2">
        <v>101000</v>
      </c>
      <c r="C9" s="2">
        <v>1.1973100000000001</v>
      </c>
      <c r="D9" s="2">
        <v>486.11583000000002</v>
      </c>
      <c r="E9" s="2">
        <v>0.57665999999999995</v>
      </c>
      <c r="F9" s="2">
        <v>3.08629</v>
      </c>
      <c r="G9" s="2">
        <v>1982.7448099999999</v>
      </c>
      <c r="H9" s="2">
        <v>0.43745000000000001</v>
      </c>
      <c r="I9" s="2">
        <f t="shared" si="1"/>
        <v>0.58167848640087982</v>
      </c>
      <c r="J9" s="2">
        <f t="shared" si="2"/>
        <v>494.61366601992847</v>
      </c>
      <c r="K9" s="2">
        <v>0.60650000000000004</v>
      </c>
      <c r="L9" s="2">
        <v>0.9</v>
      </c>
      <c r="M9" s="2">
        <v>75</v>
      </c>
      <c r="N9" s="2">
        <f t="shared" si="0"/>
        <v>433.34344201309602</v>
      </c>
      <c r="O9">
        <v>0</v>
      </c>
    </row>
    <row r="10" spans="1:18">
      <c r="A10" s="2">
        <v>20.72</v>
      </c>
      <c r="B10" s="2">
        <v>101000</v>
      </c>
      <c r="C10" s="2">
        <v>1.1973100000000001</v>
      </c>
      <c r="D10" s="2">
        <v>442.61703999999997</v>
      </c>
      <c r="E10" s="2">
        <v>0.63344999999999996</v>
      </c>
      <c r="F10" s="2">
        <v>3.10303</v>
      </c>
      <c r="G10" s="2">
        <v>1981.6295500000001</v>
      </c>
      <c r="H10" s="2">
        <v>0.43541000000000002</v>
      </c>
      <c r="I10" s="2">
        <f t="shared" si="1"/>
        <v>0.63932231935075845</v>
      </c>
      <c r="J10" s="2">
        <f t="shared" si="2"/>
        <v>450.86153076058963</v>
      </c>
      <c r="K10" s="2">
        <v>0.60609999999999997</v>
      </c>
      <c r="L10" s="2">
        <v>0.9</v>
      </c>
      <c r="M10" s="2">
        <v>75</v>
      </c>
      <c r="N10" s="2">
        <f t="shared" si="0"/>
        <v>523.58873801896721</v>
      </c>
      <c r="O10" t="s">
        <v>10</v>
      </c>
    </row>
    <row r="11" spans="1:18">
      <c r="A11" s="2">
        <v>20.72</v>
      </c>
      <c r="B11" s="2">
        <v>101000</v>
      </c>
      <c r="C11" s="2">
        <v>1.1973100000000001</v>
      </c>
      <c r="D11" s="2">
        <v>651.56068000000005</v>
      </c>
      <c r="E11" s="2">
        <v>0.31479000000000001</v>
      </c>
      <c r="F11" s="2">
        <v>2.53965</v>
      </c>
      <c r="G11" s="2">
        <v>2008.30628</v>
      </c>
      <c r="H11" s="2">
        <v>0.38401000000000002</v>
      </c>
      <c r="I11" s="2">
        <f t="shared" si="1"/>
        <v>0.3134880402803899</v>
      </c>
      <c r="J11" s="2">
        <f t="shared" si="2"/>
        <v>646.18216429288213</v>
      </c>
      <c r="K11" s="2">
        <v>0.60970000000000002</v>
      </c>
      <c r="L11" s="2">
        <v>1.4</v>
      </c>
      <c r="M11" s="2">
        <v>75</v>
      </c>
      <c r="N11" s="2">
        <f t="shared" si="0"/>
        <v>127.78022509077556</v>
      </c>
      <c r="O11">
        <v>40</v>
      </c>
      <c r="P11" t="s">
        <v>14</v>
      </c>
      <c r="Q11" t="s">
        <v>15</v>
      </c>
      <c r="R11" s="1">
        <f>100*(H5-H11)/H5</f>
        <v>0.34773582457506363</v>
      </c>
    </row>
    <row r="12" spans="1:18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P12" t="s">
        <v>11</v>
      </c>
    </row>
    <row r="13" spans="1:18">
      <c r="A13" s="2">
        <v>22.7</v>
      </c>
      <c r="B13" s="2">
        <v>101000</v>
      </c>
      <c r="C13" s="2">
        <v>1.18923</v>
      </c>
      <c r="D13" s="2">
        <v>724.29007999999999</v>
      </c>
      <c r="E13" s="2">
        <v>3.9140000000000001E-2</v>
      </c>
      <c r="F13" s="2">
        <v>1.1918299999999999</v>
      </c>
      <c r="G13" s="2">
        <v>1936.17398</v>
      </c>
      <c r="H13" s="2">
        <v>0.11731999999999999</v>
      </c>
      <c r="I13" s="2">
        <f>E13*1900/G13</f>
        <v>3.8408738454382078E-2</v>
      </c>
      <c r="J13" s="2">
        <f>D13*(1900/G13)^2</f>
        <v>697.47874940712859</v>
      </c>
      <c r="K13" s="2">
        <v>0.63560000000000005</v>
      </c>
      <c r="L13" s="2">
        <v>79.400000000000006</v>
      </c>
      <c r="M13" s="2">
        <v>70.45</v>
      </c>
      <c r="N13" s="2">
        <f t="shared" si="0"/>
        <v>1.7811717114303256</v>
      </c>
      <c r="O13">
        <v>90</v>
      </c>
    </row>
    <row r="14" spans="1:18">
      <c r="A14" s="2">
        <v>22.7</v>
      </c>
      <c r="B14" s="2">
        <v>101000</v>
      </c>
      <c r="C14" s="2">
        <v>1.18923</v>
      </c>
      <c r="D14" s="2">
        <v>652.40961000000004</v>
      </c>
      <c r="E14" s="2">
        <v>0.12626000000000001</v>
      </c>
      <c r="F14" s="2">
        <v>1.6375999999999999</v>
      </c>
      <c r="G14" s="2">
        <v>1923.6809599999999</v>
      </c>
      <c r="H14" s="2">
        <v>0.24970000000000001</v>
      </c>
      <c r="I14" s="2">
        <f t="shared" ref="I14:I22" si="3">E14*1900/G14</f>
        <v>0.1247057100362422</v>
      </c>
      <c r="J14" s="2">
        <f t="shared" ref="J14:J22" si="4">D14*(1900/G14)^2</f>
        <v>636.44584928895995</v>
      </c>
      <c r="K14" s="2">
        <v>0.61729999999999996</v>
      </c>
      <c r="L14" s="2">
        <v>7.2</v>
      </c>
      <c r="M14" s="2">
        <v>70.45</v>
      </c>
      <c r="N14" s="2">
        <f t="shared" si="0"/>
        <v>19.650379381191087</v>
      </c>
      <c r="O14">
        <v>60</v>
      </c>
    </row>
    <row r="15" spans="1:18">
      <c r="A15" s="2">
        <v>20.72</v>
      </c>
      <c r="B15" s="2">
        <v>101000</v>
      </c>
      <c r="C15" s="2">
        <v>1.1973100000000001</v>
      </c>
      <c r="D15" s="2">
        <v>623.29195000000004</v>
      </c>
      <c r="E15" s="2">
        <v>0.20105999999999999</v>
      </c>
      <c r="F15" s="2">
        <v>1.9315899999999999</v>
      </c>
      <c r="G15" s="2">
        <v>1914.92218</v>
      </c>
      <c r="H15" s="2">
        <v>0.32353999999999999</v>
      </c>
      <c r="I15" s="2">
        <f t="shared" si="3"/>
        <v>0.19949322431473426</v>
      </c>
      <c r="J15" s="2">
        <f t="shared" si="4"/>
        <v>613.61569696722268</v>
      </c>
      <c r="K15" s="2">
        <v>0.61280000000000001</v>
      </c>
      <c r="L15" s="2">
        <v>2.9</v>
      </c>
      <c r="M15" s="2">
        <v>70.45</v>
      </c>
      <c r="N15" s="2">
        <f t="shared" si="0"/>
        <v>51.602177333114327</v>
      </c>
      <c r="O15">
        <v>50</v>
      </c>
    </row>
    <row r="16" spans="1:18">
      <c r="A16" s="2">
        <v>20.72</v>
      </c>
      <c r="B16" s="2">
        <v>101000</v>
      </c>
      <c r="C16" s="2">
        <v>1.1973100000000001</v>
      </c>
      <c r="D16" s="2">
        <v>586.75724000000002</v>
      </c>
      <c r="E16" s="2">
        <v>0.29546</v>
      </c>
      <c r="F16" s="2">
        <v>2.2768299999999999</v>
      </c>
      <c r="G16" s="2">
        <v>1903.8549700000001</v>
      </c>
      <c r="H16" s="2">
        <v>0.38191999999999998</v>
      </c>
      <c r="I16" s="2">
        <f t="shared" si="3"/>
        <v>0.29486174569274043</v>
      </c>
      <c r="J16" s="2">
        <f t="shared" si="4"/>
        <v>584.38348612990887</v>
      </c>
      <c r="K16" s="2">
        <v>0.61009999999999998</v>
      </c>
      <c r="L16" s="2">
        <v>1.5</v>
      </c>
      <c r="M16" s="2">
        <v>70.45</v>
      </c>
      <c r="N16" s="2">
        <f t="shared" si="0"/>
        <v>112.42153755311652</v>
      </c>
      <c r="O16">
        <v>40</v>
      </c>
    </row>
    <row r="17" spans="1:18">
      <c r="A17" s="2">
        <v>20.72</v>
      </c>
      <c r="B17" s="2">
        <v>101000</v>
      </c>
      <c r="C17" s="2">
        <v>1.1973100000000001</v>
      </c>
      <c r="D17" s="2">
        <v>534.29651000000001</v>
      </c>
      <c r="E17" s="2">
        <v>0.39839999999999998</v>
      </c>
      <c r="F17" s="2">
        <v>2.5749</v>
      </c>
      <c r="G17" s="2">
        <v>1893.58359</v>
      </c>
      <c r="H17" s="2">
        <v>0.41689999999999999</v>
      </c>
      <c r="I17" s="2">
        <f t="shared" si="3"/>
        <v>0.39974997882190133</v>
      </c>
      <c r="J17" s="2">
        <f t="shared" si="4"/>
        <v>537.92357334006238</v>
      </c>
      <c r="K17" s="2">
        <v>0.60829999999999995</v>
      </c>
      <c r="L17" s="2">
        <v>1.1000000000000001</v>
      </c>
      <c r="M17" s="2">
        <v>70.45</v>
      </c>
      <c r="N17" s="2">
        <f t="shared" si="0"/>
        <v>205.61614394697105</v>
      </c>
      <c r="O17">
        <v>30</v>
      </c>
    </row>
    <row r="18" spans="1:18">
      <c r="A18" s="2">
        <v>20.72</v>
      </c>
      <c r="B18" s="2">
        <v>101000</v>
      </c>
      <c r="C18" s="2">
        <v>1.1973100000000001</v>
      </c>
      <c r="D18" s="2">
        <v>490.95505000000003</v>
      </c>
      <c r="E18" s="2">
        <v>0.47099000000000002</v>
      </c>
      <c r="F18" s="2">
        <v>2.7192599999999998</v>
      </c>
      <c r="G18" s="2">
        <v>1887.89411</v>
      </c>
      <c r="H18" s="2">
        <v>0.43013000000000001</v>
      </c>
      <c r="I18" s="2">
        <f t="shared" si="3"/>
        <v>0.47401016575023908</v>
      </c>
      <c r="J18" s="2">
        <f t="shared" si="4"/>
        <v>497.27161575936378</v>
      </c>
      <c r="K18" s="2">
        <v>0.60750000000000004</v>
      </c>
      <c r="L18" s="2">
        <v>1</v>
      </c>
      <c r="M18" s="2">
        <v>70.45</v>
      </c>
      <c r="N18" s="2">
        <f t="shared" si="0"/>
        <v>288.12768632590678</v>
      </c>
      <c r="O18">
        <v>20</v>
      </c>
    </row>
    <row r="19" spans="1:18">
      <c r="A19" s="2">
        <v>20.72</v>
      </c>
      <c r="B19" s="2">
        <v>101000</v>
      </c>
      <c r="C19" s="2">
        <v>1.1973100000000001</v>
      </c>
      <c r="D19" s="2">
        <v>456.28262999999998</v>
      </c>
      <c r="E19" s="2">
        <v>0.52264999999999995</v>
      </c>
      <c r="F19" s="2">
        <v>2.7822300000000002</v>
      </c>
      <c r="G19" s="2">
        <v>1885.2737999999999</v>
      </c>
      <c r="H19" s="2">
        <v>0.43415999999999999</v>
      </c>
      <c r="I19" s="2">
        <f t="shared" si="3"/>
        <v>0.5267325096227401</v>
      </c>
      <c r="J19" s="2">
        <f t="shared" si="4"/>
        <v>463.43867503686766</v>
      </c>
      <c r="K19" s="2">
        <v>0.6069</v>
      </c>
      <c r="L19" s="2">
        <v>1</v>
      </c>
      <c r="M19" s="2">
        <v>70.45</v>
      </c>
      <c r="N19" s="2">
        <f t="shared" si="0"/>
        <v>355.50181159855623</v>
      </c>
      <c r="O19">
        <v>10</v>
      </c>
    </row>
    <row r="20" spans="1:18">
      <c r="A20" s="2">
        <v>20.72</v>
      </c>
      <c r="B20" s="2">
        <v>101000</v>
      </c>
      <c r="C20" s="2">
        <v>1.1973100000000001</v>
      </c>
      <c r="D20" s="2">
        <v>438.78464000000002</v>
      </c>
      <c r="E20" s="2">
        <v>0.54890000000000005</v>
      </c>
      <c r="F20" s="2">
        <v>2.8038699999999999</v>
      </c>
      <c r="G20" s="2">
        <v>1884.3610100000001</v>
      </c>
      <c r="H20" s="2">
        <v>0.43530999999999997</v>
      </c>
      <c r="I20" s="2">
        <f t="shared" si="3"/>
        <v>0.55345551858982689</v>
      </c>
      <c r="J20" s="2">
        <f t="shared" si="4"/>
        <v>446.0981264079897</v>
      </c>
      <c r="K20" s="2">
        <v>0.60670000000000002</v>
      </c>
      <c r="L20" s="2">
        <v>1</v>
      </c>
      <c r="M20" s="2">
        <v>70.45</v>
      </c>
      <c r="N20" s="2">
        <f t="shared" si="0"/>
        <v>392.36716392837718</v>
      </c>
      <c r="O20">
        <v>0</v>
      </c>
    </row>
    <row r="21" spans="1:18">
      <c r="A21" s="2">
        <v>20.72</v>
      </c>
      <c r="B21" s="2">
        <v>101000</v>
      </c>
      <c r="C21" s="2">
        <v>1.1973100000000001</v>
      </c>
      <c r="D21" s="2">
        <v>399.44992000000002</v>
      </c>
      <c r="E21" s="2">
        <v>0.60319</v>
      </c>
      <c r="F21" s="2">
        <v>2.8218000000000001</v>
      </c>
      <c r="G21" s="2">
        <v>1883.15281</v>
      </c>
      <c r="H21" s="2">
        <v>0.43297999999999998</v>
      </c>
      <c r="I21" s="2">
        <f t="shared" si="3"/>
        <v>0.60858629948357712</v>
      </c>
      <c r="J21" s="2">
        <f t="shared" si="4"/>
        <v>406.62906245067745</v>
      </c>
      <c r="K21" s="2">
        <v>0.60629999999999995</v>
      </c>
      <c r="L21" s="2">
        <v>0.9</v>
      </c>
      <c r="M21" s="2">
        <v>70.45</v>
      </c>
      <c r="N21" s="2">
        <f t="shared" si="0"/>
        <v>474.44657206962626</v>
      </c>
      <c r="O21" t="s">
        <v>10</v>
      </c>
    </row>
    <row r="22" spans="1:18">
      <c r="A22" s="2">
        <v>20.72</v>
      </c>
      <c r="B22" s="2">
        <v>101000</v>
      </c>
      <c r="C22" s="2">
        <v>1.1973100000000001</v>
      </c>
      <c r="D22" s="2">
        <v>651.91175999999996</v>
      </c>
      <c r="E22" s="2">
        <v>0.12764</v>
      </c>
      <c r="F22" s="2">
        <v>1.65503</v>
      </c>
      <c r="G22" s="2">
        <v>1923.1206400000001</v>
      </c>
      <c r="H22" s="2">
        <v>0.24965999999999999</v>
      </c>
      <c r="I22" s="2">
        <f t="shared" si="3"/>
        <v>0.1261054532699519</v>
      </c>
      <c r="J22" s="2">
        <f t="shared" si="4"/>
        <v>636.330821561996</v>
      </c>
      <c r="K22" s="2">
        <v>0.61729999999999996</v>
      </c>
      <c r="L22" s="2">
        <v>7.2</v>
      </c>
      <c r="M22" s="2">
        <v>70.45</v>
      </c>
      <c r="N22" s="2">
        <f t="shared" si="0"/>
        <v>20.494400590224902</v>
      </c>
      <c r="O22">
        <v>60</v>
      </c>
      <c r="P22" t="s">
        <v>14</v>
      </c>
      <c r="Q22" t="s">
        <v>15</v>
      </c>
      <c r="R22" s="1">
        <f>100*(H14-H22)/H14</f>
        <v>1.6019223067686123E-2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P23" t="s">
        <v>11</v>
      </c>
    </row>
    <row r="24" spans="1:18">
      <c r="A24" s="2">
        <v>20.72</v>
      </c>
      <c r="B24" s="2">
        <v>101000</v>
      </c>
      <c r="C24" s="2">
        <v>1.1973100000000001</v>
      </c>
      <c r="D24" s="2">
        <v>615.38939000000005</v>
      </c>
      <c r="E24" s="2">
        <v>3.823E-2</v>
      </c>
      <c r="F24" s="2">
        <v>1.02966</v>
      </c>
      <c r="G24" s="2">
        <v>1785.0077900000001</v>
      </c>
      <c r="H24" s="2">
        <v>0.12223000000000001</v>
      </c>
      <c r="I24" s="2">
        <f>E24*1760/G24</f>
        <v>3.7694401322472662E-2</v>
      </c>
      <c r="J24" s="2">
        <f>D24*(1760/G24)^2</f>
        <v>598.26708297142761</v>
      </c>
      <c r="K24" s="2">
        <v>0.63439999999999996</v>
      </c>
      <c r="L24" s="2">
        <v>71.400000000000006</v>
      </c>
      <c r="M24" s="2">
        <v>64.705799999999996</v>
      </c>
      <c r="N24" s="2">
        <f t="shared" si="0"/>
        <v>1.7407501093339386</v>
      </c>
      <c r="O24">
        <v>90</v>
      </c>
    </row>
    <row r="25" spans="1:18">
      <c r="A25" s="2">
        <v>20.72</v>
      </c>
      <c r="B25" s="2">
        <v>101000</v>
      </c>
      <c r="C25" s="2">
        <v>1.1973100000000001</v>
      </c>
      <c r="D25" s="2">
        <v>558.14043000000004</v>
      </c>
      <c r="E25" s="2">
        <v>0.11194</v>
      </c>
      <c r="F25" s="2">
        <v>1.3987700000000001</v>
      </c>
      <c r="G25" s="2">
        <v>1776.8226400000001</v>
      </c>
      <c r="H25" s="2">
        <v>0.24005000000000001</v>
      </c>
      <c r="I25" s="2">
        <f t="shared" ref="I25:I33" si="5">E25*1760/G25</f>
        <v>0.11088017203562871</v>
      </c>
      <c r="J25" s="2">
        <f t="shared" ref="J25:J33" si="6">D25*(1760/G25)^2</f>
        <v>547.62171332960111</v>
      </c>
      <c r="K25" s="2">
        <v>0.61829999999999996</v>
      </c>
      <c r="L25" s="2">
        <v>9.1</v>
      </c>
      <c r="M25" s="2">
        <v>64.705799999999996</v>
      </c>
      <c r="N25" s="2">
        <f t="shared" si="0"/>
        <v>15.711812793561435</v>
      </c>
      <c r="O25">
        <v>60</v>
      </c>
    </row>
    <row r="26" spans="1:18">
      <c r="A26" s="2">
        <v>20.72</v>
      </c>
      <c r="B26" s="2">
        <v>101000</v>
      </c>
      <c r="C26" s="2">
        <v>1.1973100000000001</v>
      </c>
      <c r="D26" s="2">
        <v>531.37415999999996</v>
      </c>
      <c r="E26" s="2">
        <v>0.18984999999999999</v>
      </c>
      <c r="F26" s="2">
        <v>1.6821600000000001</v>
      </c>
      <c r="G26" s="2">
        <v>1770.24702</v>
      </c>
      <c r="H26" s="2">
        <v>0.32351000000000002</v>
      </c>
      <c r="I26" s="2">
        <f t="shared" si="5"/>
        <v>0.18875105916009391</v>
      </c>
      <c r="J26" s="2">
        <f t="shared" si="6"/>
        <v>525.24027871445367</v>
      </c>
      <c r="K26" s="2">
        <v>0.61329999999999996</v>
      </c>
      <c r="L26" s="2">
        <v>3.2</v>
      </c>
      <c r="M26" s="2">
        <v>64.705799999999996</v>
      </c>
      <c r="N26" s="2">
        <f t="shared" si="0"/>
        <v>45.933491392684424</v>
      </c>
      <c r="O26">
        <v>50</v>
      </c>
    </row>
    <row r="27" spans="1:18">
      <c r="A27" s="2">
        <v>20.72</v>
      </c>
      <c r="B27" s="2">
        <v>101000</v>
      </c>
      <c r="C27" s="2">
        <v>1.1973100000000001</v>
      </c>
      <c r="D27" s="2">
        <v>501.01123000000001</v>
      </c>
      <c r="E27" s="2">
        <v>0.27872999999999998</v>
      </c>
      <c r="F27" s="2">
        <v>1.9842299999999999</v>
      </c>
      <c r="G27" s="2">
        <v>1762.8434299999999</v>
      </c>
      <c r="H27" s="2">
        <v>0.38123000000000001</v>
      </c>
      <c r="I27" s="2">
        <f t="shared" si="5"/>
        <v>0.27828041427366013</v>
      </c>
      <c r="J27" s="2">
        <f t="shared" si="6"/>
        <v>499.39629197419788</v>
      </c>
      <c r="K27" s="2">
        <v>0.61050000000000004</v>
      </c>
      <c r="L27" s="2">
        <v>1.7</v>
      </c>
      <c r="M27" s="2">
        <v>64.705799999999996</v>
      </c>
      <c r="N27" s="2">
        <f t="shared" si="0"/>
        <v>99.919505656764557</v>
      </c>
      <c r="O27">
        <v>40</v>
      </c>
    </row>
    <row r="28" spans="1:18">
      <c r="A28" s="2">
        <v>20.72</v>
      </c>
      <c r="B28" s="2">
        <v>101000</v>
      </c>
      <c r="C28" s="2">
        <v>1.1973100000000001</v>
      </c>
      <c r="D28" s="2">
        <v>459.66397999999998</v>
      </c>
      <c r="E28" s="2">
        <v>0.37064000000000002</v>
      </c>
      <c r="F28" s="2">
        <v>2.2350599999999998</v>
      </c>
      <c r="G28" s="2">
        <v>1756.42797</v>
      </c>
      <c r="H28" s="2">
        <v>0.41442000000000001</v>
      </c>
      <c r="I28" s="2">
        <f t="shared" si="5"/>
        <v>0.3713937668619568</v>
      </c>
      <c r="J28" s="2">
        <f t="shared" si="6"/>
        <v>461.53550920182306</v>
      </c>
      <c r="K28" s="2">
        <v>0.60870000000000002</v>
      </c>
      <c r="L28" s="2">
        <v>1.2</v>
      </c>
      <c r="M28" s="2">
        <v>64.705799999999996</v>
      </c>
      <c r="N28" s="2">
        <f t="shared" si="0"/>
        <v>177.72648619156612</v>
      </c>
      <c r="O28">
        <v>30</v>
      </c>
    </row>
    <row r="29" spans="1:18">
      <c r="A29" s="2">
        <v>20.72</v>
      </c>
      <c r="B29" s="2">
        <v>101000</v>
      </c>
      <c r="C29" s="2">
        <v>1.1973100000000001</v>
      </c>
      <c r="D29" s="2">
        <v>426.88387999999998</v>
      </c>
      <c r="E29" s="2">
        <v>0.43074000000000001</v>
      </c>
      <c r="F29" s="2">
        <v>2.3487499999999999</v>
      </c>
      <c r="G29" s="2">
        <v>1753.42284</v>
      </c>
      <c r="H29" s="2">
        <v>0.42636000000000002</v>
      </c>
      <c r="I29" s="2">
        <f t="shared" si="5"/>
        <v>0.43235572316372928</v>
      </c>
      <c r="J29" s="2">
        <f t="shared" si="6"/>
        <v>430.09240378941502</v>
      </c>
      <c r="K29" s="2">
        <v>0.6079</v>
      </c>
      <c r="L29" s="2">
        <v>1.1000000000000001</v>
      </c>
      <c r="M29" s="2">
        <v>64.705799999999996</v>
      </c>
      <c r="N29" s="2">
        <f t="shared" si="0"/>
        <v>240.66908363938438</v>
      </c>
      <c r="O29">
        <v>20</v>
      </c>
    </row>
    <row r="30" spans="1:18">
      <c r="A30" s="2">
        <v>20.72</v>
      </c>
      <c r="B30" s="2">
        <v>101000</v>
      </c>
      <c r="C30" s="2">
        <v>1.1973100000000001</v>
      </c>
      <c r="D30" s="2">
        <v>396.8442</v>
      </c>
      <c r="E30" s="2">
        <v>0.48293000000000003</v>
      </c>
      <c r="F30" s="2">
        <v>2.4170799999999999</v>
      </c>
      <c r="G30" s="2">
        <v>1751.5331200000001</v>
      </c>
      <c r="H30" s="2">
        <v>0.43228</v>
      </c>
      <c r="I30" s="2">
        <f t="shared" si="5"/>
        <v>0.48526447504458264</v>
      </c>
      <c r="J30" s="2">
        <f t="shared" si="6"/>
        <v>400.69014884296547</v>
      </c>
      <c r="K30" s="2">
        <v>0.60729999999999995</v>
      </c>
      <c r="L30" s="2">
        <v>1</v>
      </c>
      <c r="M30" s="2">
        <v>64.705799999999996</v>
      </c>
      <c r="N30" s="2">
        <f t="shared" si="0"/>
        <v>303.12097652779113</v>
      </c>
      <c r="O30">
        <v>10</v>
      </c>
    </row>
    <row r="31" spans="1:18">
      <c r="A31" s="2">
        <v>20.72</v>
      </c>
      <c r="B31" s="2">
        <v>101000</v>
      </c>
      <c r="C31" s="2">
        <v>1.1973100000000001</v>
      </c>
      <c r="D31" s="2">
        <v>378.73576000000003</v>
      </c>
      <c r="E31" s="2">
        <v>0.51114999999999999</v>
      </c>
      <c r="F31" s="2">
        <v>2.4414899999999999</v>
      </c>
      <c r="G31" s="2">
        <v>1750.8438000000001</v>
      </c>
      <c r="H31" s="2">
        <v>0.43247000000000002</v>
      </c>
      <c r="I31" s="2">
        <f t="shared" si="5"/>
        <v>0.51382310632164896</v>
      </c>
      <c r="J31" s="2">
        <f t="shared" si="6"/>
        <v>382.70738545876338</v>
      </c>
      <c r="K31" s="2">
        <v>0.60699999999999998</v>
      </c>
      <c r="L31" s="2">
        <v>1</v>
      </c>
      <c r="M31" s="2">
        <v>64.705799999999996</v>
      </c>
      <c r="N31" s="2">
        <f t="shared" si="0"/>
        <v>339.91750613649714</v>
      </c>
      <c r="O31">
        <v>0</v>
      </c>
    </row>
    <row r="32" spans="1:18">
      <c r="A32" s="2">
        <v>20.72</v>
      </c>
      <c r="B32" s="2">
        <v>101000</v>
      </c>
      <c r="C32" s="2">
        <v>1.1973100000000001</v>
      </c>
      <c r="D32" s="2">
        <v>345.25844999999998</v>
      </c>
      <c r="E32" s="2">
        <v>0.5615</v>
      </c>
      <c r="F32" s="2">
        <v>2.4570099999999999</v>
      </c>
      <c r="G32" s="2">
        <v>1750.2930200000001</v>
      </c>
      <c r="H32" s="2">
        <v>0.43047000000000002</v>
      </c>
      <c r="I32" s="2">
        <f t="shared" si="5"/>
        <v>0.5646140324549771</v>
      </c>
      <c r="J32" s="2">
        <f t="shared" si="6"/>
        <v>349.09861866964644</v>
      </c>
      <c r="K32" s="2">
        <v>0.60660000000000003</v>
      </c>
      <c r="L32" s="2">
        <v>1</v>
      </c>
      <c r="M32" s="2">
        <v>64.705799999999996</v>
      </c>
      <c r="N32" s="2">
        <f t="shared" si="0"/>
        <v>410.72287652820432</v>
      </c>
      <c r="O32" t="s">
        <v>10</v>
      </c>
    </row>
    <row r="33" spans="1:18">
      <c r="A33" s="2">
        <v>20.72</v>
      </c>
      <c r="B33" s="2">
        <v>101000</v>
      </c>
      <c r="C33" s="2">
        <v>1.1973100000000001</v>
      </c>
      <c r="D33" s="2">
        <v>426.66287999999997</v>
      </c>
      <c r="E33" s="2">
        <v>0.43048999999999998</v>
      </c>
      <c r="F33" s="2">
        <v>2.35161</v>
      </c>
      <c r="G33" s="2">
        <v>1752.97945</v>
      </c>
      <c r="H33" s="2">
        <v>0.42548000000000002</v>
      </c>
      <c r="I33" s="2">
        <f t="shared" si="5"/>
        <v>0.43221407986271598</v>
      </c>
      <c r="J33" s="2">
        <f t="shared" si="6"/>
        <v>430.08722849820424</v>
      </c>
      <c r="K33" s="2">
        <v>0.6079</v>
      </c>
      <c r="L33" s="2">
        <v>1.1000000000000001</v>
      </c>
      <c r="M33" s="2">
        <v>64.705799999999996</v>
      </c>
      <c r="N33" s="2">
        <f t="shared" si="0"/>
        <v>240.38979771064626</v>
      </c>
      <c r="O33">
        <v>20</v>
      </c>
      <c r="P33" t="s">
        <v>14</v>
      </c>
      <c r="Q33" t="s">
        <v>15</v>
      </c>
      <c r="R33" s="1">
        <f>100*(H29-H33)/H29</f>
        <v>0.20639834881320759</v>
      </c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P34" t="s">
        <v>11</v>
      </c>
    </row>
    <row r="35" spans="1:18">
      <c r="A35" s="2">
        <v>20.72</v>
      </c>
      <c r="B35" s="2">
        <v>101000</v>
      </c>
      <c r="C35" s="2">
        <v>1.1973100000000001</v>
      </c>
      <c r="D35" s="2">
        <v>506.33276999999998</v>
      </c>
      <c r="E35" s="2">
        <v>3.678E-2</v>
      </c>
      <c r="F35" s="2">
        <v>0.87744</v>
      </c>
      <c r="G35" s="2">
        <v>1617.42507</v>
      </c>
      <c r="H35" s="2">
        <v>0.12531</v>
      </c>
      <c r="I35" s="2">
        <f>E35*1600/G35</f>
        <v>3.6383756559430602E-2</v>
      </c>
      <c r="J35" s="2">
        <f>D35*(1600/G35)^2</f>
        <v>495.48174739682548</v>
      </c>
      <c r="K35" s="2">
        <v>0.63729999999999998</v>
      </c>
      <c r="L35" s="2">
        <v>83.8</v>
      </c>
      <c r="M35" s="2">
        <v>58.482399999999998</v>
      </c>
      <c r="N35" s="2">
        <f t="shared" si="0"/>
        <v>1.5965767350826405</v>
      </c>
      <c r="O35">
        <v>90</v>
      </c>
    </row>
    <row r="36" spans="1:18">
      <c r="A36" s="2">
        <v>20.72</v>
      </c>
      <c r="B36" s="2">
        <v>101000</v>
      </c>
      <c r="C36" s="2">
        <v>1.1973100000000001</v>
      </c>
      <c r="D36" s="2">
        <v>461.12772999999999</v>
      </c>
      <c r="E36" s="2">
        <v>9.8040000000000002E-2</v>
      </c>
      <c r="F36" s="2">
        <v>1.1649499999999999</v>
      </c>
      <c r="G36" s="2">
        <v>1612.47686</v>
      </c>
      <c r="H36" s="2">
        <v>0.22983000000000001</v>
      </c>
      <c r="I36" s="2">
        <f t="shared" ref="I36:I44" si="7">E36*1600/G36</f>
        <v>9.7281396025738945E-2</v>
      </c>
      <c r="J36" s="2">
        <f t="shared" ref="J36:J44" si="8">D36*(1600/G36)^2</f>
        <v>454.01920381554174</v>
      </c>
      <c r="K36" s="2">
        <v>0.61990000000000001</v>
      </c>
      <c r="L36" s="2">
        <v>11.9</v>
      </c>
      <c r="M36" s="2">
        <v>58.482399999999998</v>
      </c>
      <c r="N36" s="2">
        <f t="shared" si="0"/>
        <v>11.98995397933087</v>
      </c>
      <c r="O36">
        <v>60</v>
      </c>
    </row>
    <row r="37" spans="1:18">
      <c r="A37" s="2">
        <v>20.72</v>
      </c>
      <c r="B37" s="2">
        <v>101000</v>
      </c>
      <c r="C37" s="2">
        <v>1.1973100000000001</v>
      </c>
      <c r="D37" s="2">
        <v>439.09415999999999</v>
      </c>
      <c r="E37" s="2">
        <v>0.16993</v>
      </c>
      <c r="F37" s="2">
        <v>1.4076900000000001</v>
      </c>
      <c r="G37" s="2">
        <v>1608.1860300000001</v>
      </c>
      <c r="H37" s="2">
        <v>0.31473000000000001</v>
      </c>
      <c r="I37" s="2">
        <f t="shared" si="7"/>
        <v>0.1690650179320361</v>
      </c>
      <c r="J37" s="2">
        <f t="shared" si="8"/>
        <v>434.63536027249404</v>
      </c>
      <c r="K37" s="2">
        <v>0.61419999999999997</v>
      </c>
      <c r="L37" s="2">
        <v>3.9</v>
      </c>
      <c r="M37" s="2">
        <v>58.482399999999998</v>
      </c>
      <c r="N37" s="2">
        <f t="shared" si="0"/>
        <v>36.692277917446056</v>
      </c>
      <c r="O37">
        <v>50</v>
      </c>
    </row>
    <row r="38" spans="1:18">
      <c r="A38" s="2">
        <v>20.72</v>
      </c>
      <c r="B38" s="2">
        <v>101000</v>
      </c>
      <c r="C38" s="2">
        <v>1.1973100000000001</v>
      </c>
      <c r="D38" s="2">
        <v>416.41858999999999</v>
      </c>
      <c r="E38" s="2">
        <v>0.24807999999999999</v>
      </c>
      <c r="F38" s="2">
        <v>1.657</v>
      </c>
      <c r="G38" s="2">
        <v>1603.60571</v>
      </c>
      <c r="H38" s="2">
        <v>0.37125999999999998</v>
      </c>
      <c r="I38" s="2">
        <f t="shared" si="7"/>
        <v>0.24752219172379972</v>
      </c>
      <c r="J38" s="2">
        <f t="shared" si="8"/>
        <v>414.54805958288762</v>
      </c>
      <c r="K38" s="2">
        <v>0.61129999999999995</v>
      </c>
      <c r="L38" s="2">
        <v>2</v>
      </c>
      <c r="M38" s="2">
        <v>58.482399999999998</v>
      </c>
      <c r="N38" s="2">
        <f t="shared" si="0"/>
        <v>78.945776105387765</v>
      </c>
      <c r="O38">
        <v>40</v>
      </c>
    </row>
    <row r="39" spans="1:18">
      <c r="A39" s="2">
        <v>20.420000000000002</v>
      </c>
      <c r="B39" s="2">
        <v>101000</v>
      </c>
      <c r="C39" s="2">
        <v>1.1985300000000001</v>
      </c>
      <c r="D39" s="2">
        <v>381.74488000000002</v>
      </c>
      <c r="E39" s="2">
        <v>0.33654000000000001</v>
      </c>
      <c r="F39" s="2">
        <v>1.8785000000000001</v>
      </c>
      <c r="G39" s="2">
        <v>1599.41857</v>
      </c>
      <c r="H39" s="2">
        <v>0.40833000000000003</v>
      </c>
      <c r="I39" s="2">
        <f t="shared" si="7"/>
        <v>0.33666234099057635</v>
      </c>
      <c r="J39" s="2">
        <f t="shared" si="8"/>
        <v>382.02247871426351</v>
      </c>
      <c r="K39" s="2">
        <v>0.60929999999999995</v>
      </c>
      <c r="L39" s="2">
        <v>1.3</v>
      </c>
      <c r="M39" s="2">
        <v>58.482399999999998</v>
      </c>
      <c r="N39" s="2">
        <f t="shared" si="0"/>
        <v>146.68716208524808</v>
      </c>
      <c r="O39">
        <v>30</v>
      </c>
    </row>
    <row r="40" spans="1:18">
      <c r="A40" s="2">
        <v>20.420000000000002</v>
      </c>
      <c r="B40" s="2">
        <v>101000</v>
      </c>
      <c r="C40" s="2">
        <v>1.1985300000000001</v>
      </c>
      <c r="D40" s="2">
        <v>351.60708</v>
      </c>
      <c r="E40" s="2">
        <v>0.40061999999999998</v>
      </c>
      <c r="F40" s="2">
        <v>1.98854</v>
      </c>
      <c r="G40" s="2">
        <v>1597.1820499999999</v>
      </c>
      <c r="H40" s="2">
        <v>0.42352000000000001</v>
      </c>
      <c r="I40" s="2">
        <f t="shared" si="7"/>
        <v>0.40132682432788425</v>
      </c>
      <c r="J40" s="2">
        <f t="shared" si="8"/>
        <v>352.84887360530342</v>
      </c>
      <c r="K40" s="2">
        <v>0.60829999999999995</v>
      </c>
      <c r="L40" s="2">
        <v>1.1000000000000001</v>
      </c>
      <c r="M40" s="2">
        <v>58.482399999999998</v>
      </c>
      <c r="N40" s="2">
        <f t="shared" si="0"/>
        <v>208.55024397930069</v>
      </c>
      <c r="O40">
        <v>20</v>
      </c>
    </row>
    <row r="41" spans="1:18">
      <c r="A41" s="2">
        <v>20.420000000000002</v>
      </c>
      <c r="B41" s="2">
        <v>101000</v>
      </c>
      <c r="C41" s="2">
        <v>1.1985300000000001</v>
      </c>
      <c r="D41" s="2">
        <v>329.71510000000001</v>
      </c>
      <c r="E41" s="2">
        <v>0.44195000000000001</v>
      </c>
      <c r="F41" s="2">
        <v>2.03776</v>
      </c>
      <c r="G41" s="2">
        <v>1596.2716499999999</v>
      </c>
      <c r="H41" s="2">
        <v>0.42777999999999999</v>
      </c>
      <c r="I41" s="2">
        <f t="shared" si="7"/>
        <v>0.44298224553446153</v>
      </c>
      <c r="J41" s="2">
        <f t="shared" si="8"/>
        <v>331.25710433178455</v>
      </c>
      <c r="K41" s="2">
        <v>0.60780000000000001</v>
      </c>
      <c r="L41" s="2">
        <v>1.1000000000000001</v>
      </c>
      <c r="M41" s="2">
        <v>58.482399999999998</v>
      </c>
      <c r="N41" s="2">
        <f t="shared" si="0"/>
        <v>254.21780638725778</v>
      </c>
      <c r="O41">
        <v>10</v>
      </c>
    </row>
    <row r="42" spans="1:18">
      <c r="A42" s="2">
        <v>20.420000000000002</v>
      </c>
      <c r="B42" s="2">
        <v>101000</v>
      </c>
      <c r="C42" s="2">
        <v>1.1985300000000001</v>
      </c>
      <c r="D42" s="2">
        <v>315.21780999999999</v>
      </c>
      <c r="E42" s="2">
        <v>0.46749000000000002</v>
      </c>
      <c r="F42" s="2">
        <v>2.05768</v>
      </c>
      <c r="G42" s="2">
        <v>1595.8354200000001</v>
      </c>
      <c r="H42" s="2">
        <v>0.42853999999999998</v>
      </c>
      <c r="I42" s="2">
        <f t="shared" si="7"/>
        <v>0.46870998765023025</v>
      </c>
      <c r="J42" s="2">
        <f t="shared" si="8"/>
        <v>316.86517624186581</v>
      </c>
      <c r="K42" s="2">
        <v>0.60750000000000004</v>
      </c>
      <c r="L42" s="2">
        <v>1</v>
      </c>
      <c r="M42" s="2">
        <v>58.482399999999998</v>
      </c>
      <c r="N42" s="2">
        <f t="shared" si="0"/>
        <v>284.72996070590642</v>
      </c>
      <c r="O42">
        <v>0</v>
      </c>
    </row>
    <row r="43" spans="1:18">
      <c r="A43" s="2">
        <v>20.420000000000002</v>
      </c>
      <c r="B43" s="2">
        <v>101000</v>
      </c>
      <c r="C43" s="2">
        <v>1.1985300000000001</v>
      </c>
      <c r="D43" s="2">
        <v>288.04791999999998</v>
      </c>
      <c r="E43" s="2">
        <v>0.51273000000000002</v>
      </c>
      <c r="F43" s="2">
        <v>2.0740400000000001</v>
      </c>
      <c r="G43" s="2">
        <v>1595.63141</v>
      </c>
      <c r="H43" s="2">
        <v>0.42615999999999998</v>
      </c>
      <c r="I43" s="2">
        <f t="shared" si="7"/>
        <v>0.51413377479201172</v>
      </c>
      <c r="J43" s="2">
        <f t="shared" si="8"/>
        <v>289.6273397283116</v>
      </c>
      <c r="K43" s="2">
        <v>0.60699999999999998</v>
      </c>
      <c r="L43" s="2">
        <v>1</v>
      </c>
      <c r="M43" s="2">
        <v>58.482399999999998</v>
      </c>
      <c r="N43" s="2">
        <f t="shared" si="0"/>
        <v>343.06874798381591</v>
      </c>
      <c r="O43" t="s">
        <v>10</v>
      </c>
    </row>
    <row r="44" spans="1:18">
      <c r="A44" s="2">
        <v>20.32</v>
      </c>
      <c r="B44" s="2">
        <v>101000</v>
      </c>
      <c r="C44" s="2">
        <v>1.1989399999999999</v>
      </c>
      <c r="D44" s="2">
        <v>416.76204999999999</v>
      </c>
      <c r="E44" s="2">
        <v>0.24765999999999999</v>
      </c>
      <c r="F44" s="2">
        <v>1.6625399999999999</v>
      </c>
      <c r="G44" s="2">
        <v>1603.5549599999999</v>
      </c>
      <c r="H44" s="2">
        <v>0.36969999999999997</v>
      </c>
      <c r="I44" s="2">
        <f t="shared" si="7"/>
        <v>0.24711095652125326</v>
      </c>
      <c r="J44" s="2">
        <f t="shared" si="8"/>
        <v>414.91623842856347</v>
      </c>
      <c r="K44" s="2">
        <v>0.61129999999999995</v>
      </c>
      <c r="L44" s="2">
        <v>2</v>
      </c>
      <c r="M44" s="2">
        <v>58.482399999999998</v>
      </c>
      <c r="N44" s="2">
        <f t="shared" si="0"/>
        <v>79.000465287077645</v>
      </c>
      <c r="O44">
        <v>40</v>
      </c>
      <c r="P44" t="s">
        <v>14</v>
      </c>
      <c r="Q44" t="s">
        <v>15</v>
      </c>
      <c r="R44" s="1">
        <f>100*(H38-H44)/H38</f>
        <v>0.42019070193395625</v>
      </c>
    </row>
    <row r="45" spans="1:18">
      <c r="A45" s="2"/>
      <c r="B45" s="2">
        <v>101000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P45" t="s">
        <v>11</v>
      </c>
    </row>
    <row r="46" spans="1:18">
      <c r="A46" s="2">
        <v>20.32</v>
      </c>
      <c r="B46" s="2">
        <v>101000</v>
      </c>
      <c r="C46" s="2">
        <v>1.1989399999999999</v>
      </c>
      <c r="D46" s="2">
        <v>430.12229000000002</v>
      </c>
      <c r="E46" s="2">
        <v>3.6400000000000002E-2</v>
      </c>
      <c r="F46" s="2">
        <v>0.77093</v>
      </c>
      <c r="G46" s="2">
        <v>1489.9860000000001</v>
      </c>
      <c r="H46" s="2">
        <v>0.13016</v>
      </c>
      <c r="I46" s="2">
        <f>E46*1480/G46</f>
        <v>3.6156044419209304E-2</v>
      </c>
      <c r="J46" s="2">
        <f>D46*(1480/G46)^2</f>
        <v>424.37618526520043</v>
      </c>
      <c r="K46" s="2">
        <v>0.6351</v>
      </c>
      <c r="L46" s="2">
        <v>71.400000000000006</v>
      </c>
      <c r="M46" s="2">
        <v>53.78</v>
      </c>
      <c r="N46" s="2">
        <f t="shared" si="0"/>
        <v>1.5810486925382818</v>
      </c>
      <c r="O46">
        <v>90</v>
      </c>
    </row>
    <row r="47" spans="1:18">
      <c r="A47" s="2">
        <v>20.32</v>
      </c>
      <c r="B47" s="2">
        <v>101000</v>
      </c>
      <c r="C47" s="2">
        <v>1.1989399999999999</v>
      </c>
      <c r="D47" s="2">
        <v>390.64972999999998</v>
      </c>
      <c r="E47" s="2">
        <v>9.3590000000000007E-2</v>
      </c>
      <c r="F47" s="2">
        <v>1.0269999999999999</v>
      </c>
      <c r="G47" s="2">
        <v>1486.18948</v>
      </c>
      <c r="H47" s="2">
        <v>0.22874</v>
      </c>
      <c r="I47" s="2">
        <f t="shared" ref="I47:I55" si="9">E47*1480/G47</f>
        <v>9.3200229085190406E-2</v>
      </c>
      <c r="J47" s="2">
        <f t="shared" ref="J47:J55" si="10">D47*(1480/G47)^2</f>
        <v>387.40265576928437</v>
      </c>
      <c r="K47" s="2">
        <v>0.62009999999999998</v>
      </c>
      <c r="L47" s="2">
        <v>13.1</v>
      </c>
      <c r="M47" s="2">
        <v>53.78</v>
      </c>
      <c r="N47" s="2">
        <f t="shared" si="0"/>
        <v>10.96382602288619</v>
      </c>
      <c r="O47">
        <v>60</v>
      </c>
    </row>
    <row r="48" spans="1:18">
      <c r="A48" s="2">
        <v>20.32</v>
      </c>
      <c r="B48" s="2">
        <v>101000</v>
      </c>
      <c r="C48" s="2">
        <v>1.1989399999999999</v>
      </c>
      <c r="D48" s="2">
        <v>374.19704999999999</v>
      </c>
      <c r="E48" s="2">
        <v>0.15401000000000001</v>
      </c>
      <c r="F48" s="2">
        <v>1.21106</v>
      </c>
      <c r="G48" s="2">
        <v>1483.2993100000001</v>
      </c>
      <c r="H48" s="2">
        <v>0.30635000000000001</v>
      </c>
      <c r="I48" s="2">
        <f t="shared" si="9"/>
        <v>0.15366743479439765</v>
      </c>
      <c r="J48" s="2">
        <f t="shared" si="10"/>
        <v>372.53424464966338</v>
      </c>
      <c r="K48" s="2">
        <v>0.61509999999999998</v>
      </c>
      <c r="L48" s="2">
        <v>4.8</v>
      </c>
      <c r="M48" s="2">
        <v>53.78</v>
      </c>
      <c r="N48" s="2">
        <f t="shared" si="0"/>
        <v>30.174014258702794</v>
      </c>
      <c r="O48">
        <v>50</v>
      </c>
    </row>
    <row r="49" spans="1:18">
      <c r="A49" s="2">
        <v>20.32</v>
      </c>
      <c r="B49" s="2">
        <v>101000</v>
      </c>
      <c r="C49" s="2">
        <v>1.1989399999999999</v>
      </c>
      <c r="D49" s="2">
        <v>354.90848999999997</v>
      </c>
      <c r="E49" s="2">
        <v>0.22814999999999999</v>
      </c>
      <c r="F49" s="2">
        <v>1.4330700000000001</v>
      </c>
      <c r="G49" s="2">
        <v>1480.06548</v>
      </c>
      <c r="H49" s="2">
        <v>0.36454999999999999</v>
      </c>
      <c r="I49" s="2">
        <f t="shared" si="9"/>
        <v>0.22813990635062983</v>
      </c>
      <c r="J49" s="2">
        <f t="shared" si="10"/>
        <v>354.87708747873512</v>
      </c>
      <c r="K49" s="2">
        <v>0.6119</v>
      </c>
      <c r="L49" s="2">
        <v>2.2999999999999998</v>
      </c>
      <c r="M49" s="2">
        <v>53.78</v>
      </c>
      <c r="N49" s="2">
        <f t="shared" si="0"/>
        <v>66.912420959342143</v>
      </c>
      <c r="O49">
        <v>40</v>
      </c>
    </row>
    <row r="50" spans="1:18">
      <c r="A50" s="2">
        <v>20.32</v>
      </c>
      <c r="B50" s="2">
        <v>101000</v>
      </c>
      <c r="C50" s="2">
        <v>1.1989399999999999</v>
      </c>
      <c r="D50" s="2">
        <v>327.18779000000001</v>
      </c>
      <c r="E50" s="2">
        <v>0.30764000000000002</v>
      </c>
      <c r="F50" s="2">
        <v>1.6184000000000001</v>
      </c>
      <c r="G50" s="2">
        <v>1476.8879099999999</v>
      </c>
      <c r="H50" s="2">
        <v>0.40212999999999999</v>
      </c>
      <c r="I50" s="2">
        <f t="shared" si="9"/>
        <v>0.3082882572990932</v>
      </c>
      <c r="J50" s="2">
        <f t="shared" si="10"/>
        <v>328.56813938880515</v>
      </c>
      <c r="K50" s="2">
        <v>0.60980000000000001</v>
      </c>
      <c r="L50" s="2">
        <v>1.5</v>
      </c>
      <c r="M50" s="2">
        <v>53.78</v>
      </c>
      <c r="N50" s="2">
        <f t="shared" si="0"/>
        <v>122.50038929821845</v>
      </c>
      <c r="O50">
        <v>30</v>
      </c>
    </row>
    <row r="51" spans="1:18">
      <c r="A51" s="2">
        <v>20.32</v>
      </c>
      <c r="B51" s="2">
        <v>101000</v>
      </c>
      <c r="C51" s="2">
        <v>1.1989399999999999</v>
      </c>
      <c r="D51" s="2">
        <v>301.62128999999999</v>
      </c>
      <c r="E51" s="2">
        <v>0.36774000000000001</v>
      </c>
      <c r="F51" s="2">
        <v>1.71465</v>
      </c>
      <c r="G51" s="2">
        <v>1475.8380400000001</v>
      </c>
      <c r="H51" s="2">
        <v>0.41855999999999999</v>
      </c>
      <c r="I51" s="2">
        <f t="shared" si="9"/>
        <v>0.36877705090187268</v>
      </c>
      <c r="J51" s="2">
        <f t="shared" si="10"/>
        <v>303.32487233707718</v>
      </c>
      <c r="K51" s="2">
        <v>0.60880000000000001</v>
      </c>
      <c r="L51" s="2">
        <v>1.2</v>
      </c>
      <c r="M51" s="2">
        <v>53.78</v>
      </c>
      <c r="N51" s="2">
        <f t="shared" si="0"/>
        <v>175.61400989355167</v>
      </c>
      <c r="O51">
        <v>20</v>
      </c>
    </row>
    <row r="52" spans="1:18">
      <c r="A52" s="2">
        <v>20.32</v>
      </c>
      <c r="B52" s="2">
        <v>101000</v>
      </c>
      <c r="C52" s="2">
        <v>1.1989399999999999</v>
      </c>
      <c r="D52" s="2">
        <v>282.72437000000002</v>
      </c>
      <c r="E52" s="2">
        <v>0.40733000000000003</v>
      </c>
      <c r="F52" s="2">
        <v>1.7597400000000001</v>
      </c>
      <c r="G52" s="2">
        <v>1474.9031299999999</v>
      </c>
      <c r="H52" s="2">
        <v>0.42370999999999998</v>
      </c>
      <c r="I52" s="2">
        <f t="shared" si="9"/>
        <v>0.40873762333123542</v>
      </c>
      <c r="J52" s="2">
        <f t="shared" si="10"/>
        <v>284.68178564509122</v>
      </c>
      <c r="K52" s="2">
        <v>0.60819999999999996</v>
      </c>
      <c r="L52" s="2">
        <v>1.2</v>
      </c>
      <c r="M52" s="2">
        <v>53.78</v>
      </c>
      <c r="N52" s="2">
        <f t="shared" si="0"/>
        <v>215.88708699599121</v>
      </c>
      <c r="O52">
        <v>10</v>
      </c>
    </row>
    <row r="53" spans="1:18">
      <c r="A53" s="2">
        <v>20.32</v>
      </c>
      <c r="B53" s="2">
        <v>101000</v>
      </c>
      <c r="C53" s="2">
        <v>1.1989399999999999</v>
      </c>
      <c r="D53" s="2">
        <v>269.75659999999999</v>
      </c>
      <c r="E53" s="2">
        <v>0.43331999999999998</v>
      </c>
      <c r="F53" s="2">
        <v>1.7824</v>
      </c>
      <c r="G53" s="2">
        <v>1474.5738699999999</v>
      </c>
      <c r="H53" s="2">
        <v>0.42470000000000002</v>
      </c>
      <c r="I53" s="2">
        <f t="shared" si="9"/>
        <v>0.43491452890047483</v>
      </c>
      <c r="J53" s="2">
        <f t="shared" si="10"/>
        <v>271.7455508843741</v>
      </c>
      <c r="K53" s="2">
        <v>0.60799999999999998</v>
      </c>
      <c r="L53" s="2">
        <v>1.1000000000000001</v>
      </c>
      <c r="M53" s="2">
        <v>53.78</v>
      </c>
      <c r="N53" s="2">
        <f t="shared" si="0"/>
        <v>244.47644061695172</v>
      </c>
      <c r="O53">
        <v>0</v>
      </c>
    </row>
    <row r="54" spans="1:18">
      <c r="A54" s="2">
        <v>20.32</v>
      </c>
      <c r="B54" s="2">
        <v>101000</v>
      </c>
      <c r="C54" s="2">
        <v>1.1989399999999999</v>
      </c>
      <c r="D54" s="2">
        <v>246.55668</v>
      </c>
      <c r="E54" s="2">
        <v>0.47538999999999998</v>
      </c>
      <c r="F54" s="2">
        <v>1.7966500000000001</v>
      </c>
      <c r="G54" s="2">
        <v>1474.32954</v>
      </c>
      <c r="H54" s="2">
        <v>0.42254999999999998</v>
      </c>
      <c r="I54" s="2">
        <f t="shared" si="9"/>
        <v>0.47721841074960758</v>
      </c>
      <c r="J54" s="2">
        <f t="shared" si="10"/>
        <v>248.4569042982402</v>
      </c>
      <c r="K54" s="2">
        <v>0.60740000000000005</v>
      </c>
      <c r="L54" s="2">
        <v>1</v>
      </c>
      <c r="M54" s="2">
        <v>53.78</v>
      </c>
      <c r="N54" s="2">
        <f t="shared" si="0"/>
        <v>294.83376086371561</v>
      </c>
      <c r="O54" t="s">
        <v>10</v>
      </c>
    </row>
    <row r="55" spans="1:18">
      <c r="A55" s="2">
        <v>20.32</v>
      </c>
      <c r="B55" s="2">
        <v>101000</v>
      </c>
      <c r="C55" s="2">
        <v>1.1989399999999999</v>
      </c>
      <c r="D55" s="2">
        <v>327.35388</v>
      </c>
      <c r="E55" s="2">
        <v>0.30692000000000003</v>
      </c>
      <c r="F55" s="2">
        <v>1.62134</v>
      </c>
      <c r="G55" s="2">
        <v>1477.21407</v>
      </c>
      <c r="H55" s="2">
        <v>0.40057999999999999</v>
      </c>
      <c r="I55" s="2">
        <f t="shared" si="9"/>
        <v>0.30749883122897692</v>
      </c>
      <c r="J55" s="2">
        <f t="shared" si="10"/>
        <v>328.58978072115474</v>
      </c>
      <c r="K55" s="2">
        <v>0.60970000000000002</v>
      </c>
      <c r="L55" s="2">
        <v>1.5</v>
      </c>
      <c r="M55" s="2">
        <v>53.78</v>
      </c>
      <c r="N55" s="2">
        <f t="shared" si="0"/>
        <v>121.96766022207318</v>
      </c>
      <c r="O55">
        <v>30</v>
      </c>
      <c r="P55" t="s">
        <v>14</v>
      </c>
      <c r="Q55" t="s">
        <v>15</v>
      </c>
      <c r="R55" s="1">
        <f>100*(H50-H55)/H50</f>
        <v>0.38544749210454227</v>
      </c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P56" t="s">
        <v>11</v>
      </c>
    </row>
    <row r="57" spans="1:18">
      <c r="A57" s="2">
        <v>20.32</v>
      </c>
      <c r="B57" s="2">
        <v>101000</v>
      </c>
      <c r="C57" s="2">
        <v>1.1989399999999999</v>
      </c>
      <c r="D57" s="2">
        <v>357.5675</v>
      </c>
      <c r="E57" s="2">
        <v>3.5549999999999998E-2</v>
      </c>
      <c r="F57" s="2">
        <v>0.66803000000000001</v>
      </c>
      <c r="G57" s="2">
        <v>1357.96082</v>
      </c>
      <c r="H57" s="2">
        <v>0.13378999999999999</v>
      </c>
      <c r="I57" s="2">
        <f>E57*1350/G57</f>
        <v>3.5341594023309157E-2</v>
      </c>
      <c r="J57" s="2">
        <f>D57*(1350/G57)^2</f>
        <v>353.38742822304187</v>
      </c>
      <c r="K57" s="2">
        <v>0.63349999999999995</v>
      </c>
      <c r="L57" s="2">
        <v>66.7</v>
      </c>
      <c r="M57" s="2">
        <v>49</v>
      </c>
      <c r="N57" s="2">
        <f t="shared" si="0"/>
        <v>1.5156979919650064</v>
      </c>
      <c r="O57">
        <v>90</v>
      </c>
    </row>
    <row r="58" spans="1:18">
      <c r="A58" s="2">
        <v>20.32</v>
      </c>
      <c r="B58" s="2">
        <v>101000</v>
      </c>
      <c r="C58" s="2">
        <v>1.1989399999999999</v>
      </c>
      <c r="D58" s="2">
        <v>325.04462000000001</v>
      </c>
      <c r="E58" s="2">
        <v>8.4970000000000004E-2</v>
      </c>
      <c r="F58" s="2">
        <v>0.87314999999999998</v>
      </c>
      <c r="G58" s="2">
        <v>1355.1747700000001</v>
      </c>
      <c r="H58" s="2">
        <v>0.22289999999999999</v>
      </c>
      <c r="I58" s="2">
        <f t="shared" ref="I58:I66" si="11">E58*1350/G58</f>
        <v>8.4645539851660609E-2</v>
      </c>
      <c r="J58" s="2">
        <f t="shared" ref="J58:J66" si="12">D58*(1350/G58)^2</f>
        <v>322.56697690093392</v>
      </c>
      <c r="K58" s="2">
        <v>0.62170000000000003</v>
      </c>
      <c r="L58" s="2">
        <v>15.9</v>
      </c>
      <c r="M58" s="2">
        <v>49</v>
      </c>
      <c r="N58" s="2">
        <f t="shared" si="0"/>
        <v>8.9907558718841081</v>
      </c>
      <c r="O58">
        <v>60</v>
      </c>
    </row>
    <row r="59" spans="1:18">
      <c r="A59" s="2">
        <v>20.32</v>
      </c>
      <c r="B59" s="2">
        <v>101000</v>
      </c>
      <c r="C59" s="2">
        <v>1.1989399999999999</v>
      </c>
      <c r="D59" s="2">
        <v>311.96312</v>
      </c>
      <c r="E59" s="2">
        <v>0.13419</v>
      </c>
      <c r="F59" s="2">
        <v>1.01522</v>
      </c>
      <c r="G59" s="2">
        <v>1353.27595</v>
      </c>
      <c r="H59" s="2">
        <v>0.29097000000000001</v>
      </c>
      <c r="I59" s="2">
        <f t="shared" si="11"/>
        <v>0.13386515883918576</v>
      </c>
      <c r="J59" s="2">
        <f t="shared" si="12"/>
        <v>310.45457533616781</v>
      </c>
      <c r="K59" s="2">
        <v>0.61639999999999995</v>
      </c>
      <c r="L59" s="2">
        <v>6.3</v>
      </c>
      <c r="M59" s="2">
        <v>49</v>
      </c>
      <c r="N59" s="2">
        <f t="shared" si="0"/>
        <v>22.810864736476546</v>
      </c>
      <c r="O59">
        <v>50</v>
      </c>
    </row>
    <row r="60" spans="1:18">
      <c r="A60" s="2">
        <v>20.32</v>
      </c>
      <c r="B60" s="2">
        <v>101000</v>
      </c>
      <c r="C60" s="2">
        <v>1.1989399999999999</v>
      </c>
      <c r="D60" s="2">
        <v>297.01504</v>
      </c>
      <c r="E60" s="2">
        <v>0.20354</v>
      </c>
      <c r="F60" s="2">
        <v>1.2081599999999999</v>
      </c>
      <c r="G60" s="2">
        <v>1350.7600199999999</v>
      </c>
      <c r="H60" s="2">
        <v>0.35375000000000001</v>
      </c>
      <c r="I60" s="2">
        <f t="shared" si="11"/>
        <v>0.20342547597759075</v>
      </c>
      <c r="J60" s="2">
        <f t="shared" si="12"/>
        <v>296.68089646517433</v>
      </c>
      <c r="K60" s="2">
        <v>0.61270000000000002</v>
      </c>
      <c r="L60" s="2">
        <v>2.8</v>
      </c>
      <c r="M60" s="2">
        <v>49</v>
      </c>
      <c r="N60" s="2">
        <f t="shared" si="0"/>
        <v>53.11662632585336</v>
      </c>
      <c r="O60">
        <v>40</v>
      </c>
    </row>
    <row r="61" spans="1:18">
      <c r="A61" s="2">
        <v>20.32</v>
      </c>
      <c r="B61" s="2">
        <v>101000</v>
      </c>
      <c r="C61" s="2">
        <v>1.1989399999999999</v>
      </c>
      <c r="D61" s="2">
        <v>272.87428</v>
      </c>
      <c r="E61" s="2">
        <v>0.28195999999999999</v>
      </c>
      <c r="F61" s="2">
        <v>1.3749100000000001</v>
      </c>
      <c r="G61" s="2">
        <v>1348.46272</v>
      </c>
      <c r="H61" s="2">
        <v>0.39628999999999998</v>
      </c>
      <c r="I61" s="2">
        <f t="shared" si="11"/>
        <v>0.28228144119549703</v>
      </c>
      <c r="J61" s="2">
        <f t="shared" si="12"/>
        <v>273.49680115385451</v>
      </c>
      <c r="K61" s="2">
        <v>0.61040000000000005</v>
      </c>
      <c r="L61" s="2">
        <v>1.7</v>
      </c>
      <c r="M61" s="2">
        <v>49</v>
      </c>
      <c r="N61" s="2">
        <f t="shared" si="0"/>
        <v>102.70052352396266</v>
      </c>
      <c r="O61">
        <v>30</v>
      </c>
    </row>
    <row r="62" spans="1:18">
      <c r="A62" s="2">
        <v>20.32</v>
      </c>
      <c r="B62" s="2">
        <v>101000</v>
      </c>
      <c r="C62" s="2">
        <v>1.1989399999999999</v>
      </c>
      <c r="D62" s="2">
        <v>251.87350000000001</v>
      </c>
      <c r="E62" s="2">
        <v>0.33681</v>
      </c>
      <c r="F62" s="2">
        <v>1.4553400000000001</v>
      </c>
      <c r="G62" s="2">
        <v>1347.30981</v>
      </c>
      <c r="H62" s="2">
        <v>0.41315000000000002</v>
      </c>
      <c r="I62" s="2">
        <f t="shared" si="11"/>
        <v>0.3374825126523795</v>
      </c>
      <c r="J62" s="2">
        <f t="shared" si="12"/>
        <v>252.88034198932115</v>
      </c>
      <c r="K62" s="2">
        <v>0.60929999999999995</v>
      </c>
      <c r="L62" s="2">
        <v>1.3</v>
      </c>
      <c r="M62" s="2">
        <v>49</v>
      </c>
      <c r="N62" s="2">
        <f t="shared" si="0"/>
        <v>147.07345743741857</v>
      </c>
      <c r="O62">
        <v>20</v>
      </c>
    </row>
    <row r="63" spans="1:18">
      <c r="A63" s="2">
        <v>20.32</v>
      </c>
      <c r="B63" s="2">
        <v>101000</v>
      </c>
      <c r="C63" s="2">
        <v>1.1989399999999999</v>
      </c>
      <c r="D63" s="2">
        <v>234.94211999999999</v>
      </c>
      <c r="E63" s="2">
        <v>0.37575999999999998</v>
      </c>
      <c r="F63" s="2">
        <v>1.49647</v>
      </c>
      <c r="G63" s="2">
        <v>1346.74332</v>
      </c>
      <c r="H63" s="2">
        <v>0.41831000000000002</v>
      </c>
      <c r="I63" s="2">
        <f t="shared" si="11"/>
        <v>0.37666865873149452</v>
      </c>
      <c r="J63" s="2">
        <f t="shared" si="12"/>
        <v>236.0797627981031</v>
      </c>
      <c r="K63" s="2">
        <v>0.60860000000000003</v>
      </c>
      <c r="L63" s="2">
        <v>1.2</v>
      </c>
      <c r="M63" s="2">
        <v>49</v>
      </c>
      <c r="N63" s="2">
        <f t="shared" si="0"/>
        <v>183.47795961058196</v>
      </c>
      <c r="O63">
        <v>10</v>
      </c>
    </row>
    <row r="64" spans="1:18">
      <c r="A64" s="2">
        <v>20.32</v>
      </c>
      <c r="B64" s="2">
        <v>101000</v>
      </c>
      <c r="C64" s="2">
        <v>1.1989399999999999</v>
      </c>
      <c r="D64" s="2">
        <v>225.38140000000001</v>
      </c>
      <c r="E64" s="2">
        <v>0.39692</v>
      </c>
      <c r="F64" s="2">
        <v>1.5142899999999999</v>
      </c>
      <c r="G64" s="2">
        <v>1346.5365099999999</v>
      </c>
      <c r="H64" s="2">
        <v>0.41894999999999999</v>
      </c>
      <c r="I64" s="2">
        <f t="shared" si="11"/>
        <v>0.3979409366330513</v>
      </c>
      <c r="J64" s="2">
        <f t="shared" si="12"/>
        <v>226.54231934575338</v>
      </c>
      <c r="K64" s="2">
        <v>0.60840000000000005</v>
      </c>
      <c r="L64" s="2">
        <v>1.1000000000000001</v>
      </c>
      <c r="M64" s="2">
        <v>49</v>
      </c>
      <c r="N64" s="2">
        <f t="shared" si="0"/>
        <v>204.85862723126431</v>
      </c>
      <c r="O64">
        <v>0</v>
      </c>
    </row>
    <row r="65" spans="1:18">
      <c r="A65" s="2">
        <v>20.32</v>
      </c>
      <c r="B65" s="2">
        <v>101000</v>
      </c>
      <c r="C65" s="2">
        <v>1.1989399999999999</v>
      </c>
      <c r="D65" s="2">
        <v>205.99582000000001</v>
      </c>
      <c r="E65" s="2">
        <v>0.43525000000000003</v>
      </c>
      <c r="F65" s="2">
        <v>1.52573</v>
      </c>
      <c r="G65" s="2">
        <v>1346.3198400000001</v>
      </c>
      <c r="H65" s="2">
        <v>0.41682000000000002</v>
      </c>
      <c r="I65" s="2">
        <f t="shared" si="11"/>
        <v>0.43643975416718217</v>
      </c>
      <c r="J65" s="2">
        <f t="shared" si="12"/>
        <v>207.12353673231397</v>
      </c>
      <c r="K65" s="2">
        <v>0.6079</v>
      </c>
      <c r="L65" s="2">
        <v>1.1000000000000001</v>
      </c>
      <c r="M65" s="2">
        <v>49</v>
      </c>
      <c r="N65" s="2">
        <f t="shared" si="0"/>
        <v>246.74023632741373</v>
      </c>
      <c r="O65" t="s">
        <v>10</v>
      </c>
    </row>
    <row r="66" spans="1:18">
      <c r="A66" s="2">
        <v>20.32</v>
      </c>
      <c r="B66" s="2">
        <v>101000</v>
      </c>
      <c r="C66" s="2">
        <v>1.1989399999999999</v>
      </c>
      <c r="D66" s="2">
        <v>297.13925999999998</v>
      </c>
      <c r="E66" s="2">
        <v>0.20250000000000001</v>
      </c>
      <c r="F66" s="2">
        <v>1.20957</v>
      </c>
      <c r="G66" s="2">
        <v>1350.6524899999999</v>
      </c>
      <c r="H66" s="2">
        <v>0.35171000000000002</v>
      </c>
      <c r="I66" s="2">
        <f t="shared" si="11"/>
        <v>0.20240217378194744</v>
      </c>
      <c r="J66" s="2">
        <f t="shared" si="12"/>
        <v>296.85223788866307</v>
      </c>
      <c r="K66" s="2">
        <v>0.61219999999999997</v>
      </c>
      <c r="L66" s="2">
        <v>2.5</v>
      </c>
      <c r="M66" s="2">
        <v>49</v>
      </c>
      <c r="N66" s="2">
        <f t="shared" ref="N66" si="13">(E66*C66*4*SQRT(1-(0.215/0.3)^4)/(K66*PI()*0.215^2))^2*C66/2</f>
        <v>52.661122020530598</v>
      </c>
      <c r="O66">
        <v>40</v>
      </c>
      <c r="P66" t="s">
        <v>14</v>
      </c>
      <c r="Q66" t="s">
        <v>15</v>
      </c>
      <c r="R66" s="1">
        <f>100*(H60-H66)/H60</f>
        <v>0.57667844522967804</v>
      </c>
    </row>
    <row r="68" spans="1:18">
      <c r="G68" t="s">
        <v>16</v>
      </c>
      <c r="H68">
        <f>MAXA(H2:H66)</f>
        <v>0.43745000000000001</v>
      </c>
    </row>
  </sheetData>
  <pageMargins left="0.7" right="0.7" top="3.54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SWECO Grøner 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Lien, Kjell Erik</dc:creator>
  <cp:lastModifiedBy>Lien, Kjell Erik</cp:lastModifiedBy>
  <cp:lastPrinted>2010-05-08T13:19:57Z</cp:lastPrinted>
  <dcterms:created xsi:type="dcterms:W3CDTF">2010-05-05T17:43:23Z</dcterms:created>
  <dcterms:modified xsi:type="dcterms:W3CDTF">2010-05-11T15:16:54Z</dcterms:modified>
</cp:coreProperties>
</file>